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330"/>
  <workbookPr showInkAnnotation="0" autoCompressPictures="0"/>
  <bookViews>
    <workbookView xWindow="0" yWindow="0" windowWidth="26880" windowHeight="16820" tabRatio="500" activeTab="1"/>
  </bookViews>
  <sheets>
    <sheet name="Top40 momentum" sheetId="1" r:id="rId1"/>
    <sheet name="MidCap momentum" sheetId="3" r:id="rId2"/>
    <sheet name="Sheet1" sheetId="4" r:id="rId3"/>
    <sheet name="Jun15" sheetId="5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3" l="1"/>
  <c r="J10" i="4"/>
  <c r="H9" i="4"/>
  <c r="H10" i="4"/>
  <c r="C9" i="4"/>
  <c r="C10" i="4"/>
  <c r="E10" i="4"/>
  <c r="C15" i="1"/>
  <c r="D15" i="1"/>
  <c r="D14" i="3"/>
  <c r="C14" i="3"/>
  <c r="I15" i="4"/>
  <c r="I14" i="4"/>
  <c r="D16" i="4"/>
  <c r="D15" i="4"/>
  <c r="D13" i="3"/>
  <c r="C13" i="3"/>
  <c r="D14" i="1"/>
  <c r="C14" i="1"/>
  <c r="J9" i="4"/>
  <c r="E9" i="4"/>
  <c r="G10" i="5"/>
  <c r="G7" i="5"/>
  <c r="G22" i="5"/>
  <c r="G18" i="5"/>
  <c r="T8" i="4"/>
  <c r="S8" i="4"/>
  <c r="N8" i="4"/>
  <c r="O8" i="4"/>
  <c r="F18" i="5"/>
  <c r="F7" i="5"/>
  <c r="F8" i="5"/>
  <c r="F9" i="5"/>
  <c r="D9" i="5"/>
  <c r="F19" i="5"/>
  <c r="F20" i="5"/>
  <c r="D20" i="5"/>
  <c r="E18" i="5"/>
  <c r="E7" i="5"/>
  <c r="J8" i="4"/>
  <c r="H8" i="4"/>
  <c r="E8" i="4"/>
  <c r="C8" i="4"/>
  <c r="C12" i="3"/>
  <c r="D12" i="3"/>
  <c r="D13" i="1"/>
  <c r="C13" i="1"/>
  <c r="D18" i="5"/>
  <c r="C18" i="5"/>
  <c r="D19" i="5"/>
  <c r="B18" i="5"/>
  <c r="D7" i="5"/>
  <c r="C7" i="5"/>
  <c r="D8" i="5"/>
  <c r="B7" i="5"/>
  <c r="O7" i="4"/>
  <c r="T7" i="4"/>
  <c r="S7" i="4"/>
  <c r="S6" i="4"/>
  <c r="N6" i="4"/>
  <c r="N7" i="4"/>
  <c r="G5" i="4"/>
  <c r="G3" i="4"/>
  <c r="H5" i="4"/>
  <c r="G6" i="4"/>
  <c r="H6" i="4"/>
  <c r="G7" i="4"/>
  <c r="H7" i="4"/>
  <c r="G4" i="4"/>
  <c r="H4" i="4"/>
  <c r="J5" i="4"/>
  <c r="J6" i="4"/>
  <c r="J7" i="4"/>
  <c r="J4" i="4"/>
  <c r="E5" i="4"/>
  <c r="E6" i="4"/>
  <c r="E7" i="4"/>
  <c r="E4" i="4"/>
  <c r="B5" i="4"/>
  <c r="B3" i="4"/>
  <c r="C5" i="4"/>
  <c r="B6" i="4"/>
  <c r="C6" i="4"/>
  <c r="B7" i="4"/>
  <c r="C7" i="4"/>
  <c r="B4" i="4"/>
  <c r="C4" i="4"/>
  <c r="C12" i="1"/>
  <c r="D12" i="1"/>
  <c r="C11" i="3"/>
  <c r="D11" i="3"/>
  <c r="C10" i="3"/>
  <c r="D10" i="3"/>
  <c r="C11" i="1"/>
  <c r="D11" i="1"/>
  <c r="C10" i="1"/>
  <c r="D10" i="1"/>
  <c r="D9" i="3"/>
  <c r="C9" i="3"/>
  <c r="D8" i="3"/>
  <c r="C8" i="3"/>
  <c r="D9" i="1"/>
  <c r="C9" i="1"/>
  <c r="D8" i="1"/>
  <c r="C8" i="1"/>
  <c r="F8" i="1"/>
  <c r="B8" i="1"/>
  <c r="D7" i="1"/>
  <c r="C7" i="1"/>
  <c r="D7" i="3"/>
  <c r="D5" i="3"/>
  <c r="C5" i="3"/>
  <c r="F5" i="3"/>
  <c r="B5" i="3"/>
  <c r="D4" i="3"/>
  <c r="D3" i="3"/>
  <c r="D2" i="3"/>
  <c r="H2" i="3"/>
  <c r="F2" i="3"/>
  <c r="H6" i="1"/>
  <c r="C6" i="1"/>
  <c r="B6" i="1"/>
  <c r="D6" i="1"/>
  <c r="B5" i="1"/>
  <c r="D4" i="1"/>
  <c r="D2" i="1"/>
  <c r="F2" i="1"/>
  <c r="H2" i="1"/>
  <c r="D3" i="1"/>
  <c r="F5" i="1"/>
  <c r="C5" i="1"/>
  <c r="D5" i="1"/>
  <c r="H3" i="1"/>
  <c r="F3" i="1"/>
  <c r="H5" i="1"/>
  <c r="D6" i="3"/>
  <c r="F7" i="3"/>
  <c r="C7" i="3"/>
</calcChain>
</file>

<file path=xl/sharedStrings.xml><?xml version="1.0" encoding="utf-8"?>
<sst xmlns="http://schemas.openxmlformats.org/spreadsheetml/2006/main" count="44" uniqueCount="26">
  <si>
    <t>Date</t>
  </si>
  <si>
    <t>Fund value</t>
  </si>
  <si>
    <t># Units</t>
  </si>
  <si>
    <t>Value per unit</t>
  </si>
  <si>
    <t># Units added</t>
  </si>
  <si>
    <t>Withdraw cash</t>
  </si>
  <si>
    <t># unit</t>
  </si>
  <si>
    <t>Add cash</t>
  </si>
  <si>
    <t>Top40</t>
  </si>
  <si>
    <t>Benchmark</t>
  </si>
  <si>
    <t>Midcap</t>
  </si>
  <si>
    <t>NPN</t>
  </si>
  <si>
    <t>MNP</t>
  </si>
  <si>
    <t>MPC</t>
  </si>
  <si>
    <t>NTC</t>
  </si>
  <si>
    <t>DSY</t>
  </si>
  <si>
    <t>FFB</t>
  </si>
  <si>
    <t>CPI</t>
  </si>
  <si>
    <t>BAT</t>
  </si>
  <si>
    <t>EOH</t>
  </si>
  <si>
    <t>NEP</t>
  </si>
  <si>
    <t>KAP</t>
  </si>
  <si>
    <t>open</t>
  </si>
  <si>
    <t>Divs</t>
  </si>
  <si>
    <t>REURN</t>
  </si>
  <si>
    <t>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</si>
</sst>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R&quot;#,##0.00"/>
    <numFmt numFmtId="165" formatCode="0.0%"/>
    <numFmt numFmtId="166" formatCode="#,##0.000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2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15" fontId="0" fillId="0" borderId="0" xfId="0" applyNumberFormat="1"/>
    <xf numFmtId="2" fontId="0" fillId="0" borderId="0" xfId="0" applyNumberFormat="1"/>
    <xf numFmtId="164" fontId="0" fillId="0" borderId="0" xfId="0" applyNumberFormat="1"/>
    <xf numFmtId="14" fontId="0" fillId="0" borderId="0" xfId="0" applyNumberFormat="1"/>
    <xf numFmtId="165" fontId="0" fillId="0" borderId="0" xfId="0" applyNumberFormat="1"/>
    <xf numFmtId="16" fontId="0" fillId="0" borderId="0" xfId="0" applyNumberFormat="1"/>
    <xf numFmtId="0" fontId="3" fillId="0" borderId="0" xfId="0" applyFont="1"/>
    <xf numFmtId="165" fontId="3" fillId="0" borderId="0" xfId="0" applyNumberFormat="1" applyFont="1"/>
    <xf numFmtId="164" fontId="3" fillId="0" borderId="0" xfId="0" applyNumberFormat="1" applyFont="1"/>
    <xf numFmtId="16" fontId="3" fillId="0" borderId="0" xfId="0" applyNumberFormat="1" applyFont="1"/>
    <xf numFmtId="2" fontId="3" fillId="0" borderId="0" xfId="0" applyNumberFormat="1" applyFont="1"/>
    <xf numFmtId="4" fontId="0" fillId="0" borderId="0" xfId="0" applyNumberFormat="1"/>
    <xf numFmtId="166" fontId="0" fillId="0" borderId="0" xfId="0" applyNumberFormat="1"/>
    <xf numFmtId="10" fontId="0" fillId="0" borderId="0" xfId="0" applyNumberFormat="1"/>
  </cellXfs>
  <cellStyles count="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zoomScale="200" zoomScaleNormal="200" zoomScalePageLayoutView="200" workbookViewId="0">
      <selection activeCell="E10" sqref="E10"/>
    </sheetView>
  </sheetViews>
  <sheetFormatPr baseColWidth="10" defaultRowHeight="15" x14ac:dyDescent="0"/>
  <cols>
    <col min="2" max="2" width="16.1640625" style="3" bestFit="1" customWidth="1"/>
    <col min="3" max="3" width="10.83203125" style="2"/>
    <col min="4" max="4" width="12.6640625" style="3" bestFit="1" customWidth="1"/>
    <col min="5" max="5" width="10.83203125" style="3"/>
    <col min="6" max="6" width="12.5" style="2" bestFit="1" customWidth="1"/>
    <col min="7" max="7" width="13.33203125" style="3" bestFit="1" customWidth="1"/>
    <col min="8" max="8" width="10.83203125" style="2"/>
  </cols>
  <sheetData>
    <row r="1" spans="1:8">
      <c r="A1" t="s">
        <v>0</v>
      </c>
      <c r="B1" s="3" t="s">
        <v>1</v>
      </c>
      <c r="C1" s="2" t="s">
        <v>2</v>
      </c>
      <c r="D1" s="3" t="s">
        <v>3</v>
      </c>
      <c r="E1" s="3" t="s">
        <v>7</v>
      </c>
      <c r="F1" s="2" t="s">
        <v>4</v>
      </c>
      <c r="G1" s="3" t="s">
        <v>5</v>
      </c>
      <c r="H1" s="2" t="s">
        <v>6</v>
      </c>
    </row>
    <row r="2" spans="1:8">
      <c r="A2" s="1">
        <v>41275</v>
      </c>
      <c r="B2" s="3">
        <v>50000</v>
      </c>
      <c r="C2" s="2">
        <v>100</v>
      </c>
      <c r="D2" s="3">
        <f>B2/C2</f>
        <v>500</v>
      </c>
      <c r="F2" s="2">
        <f>E2/D2</f>
        <v>0</v>
      </c>
      <c r="H2" s="2">
        <f>G2/D2</f>
        <v>0</v>
      </c>
    </row>
    <row r="3" spans="1:8">
      <c r="A3" s="1">
        <v>41640</v>
      </c>
      <c r="B3" s="3">
        <v>56118.96</v>
      </c>
      <c r="C3" s="2">
        <v>100</v>
      </c>
      <c r="D3" s="3">
        <f>B3/C3</f>
        <v>561.18960000000004</v>
      </c>
      <c r="F3" s="2">
        <f t="shared" ref="F3" si="0">E3/D3</f>
        <v>0</v>
      </c>
      <c r="H3" s="2">
        <f t="shared" ref="H3:H5" si="1">G3/D3</f>
        <v>0</v>
      </c>
    </row>
    <row r="4" spans="1:8">
      <c r="A4" s="1">
        <v>41661</v>
      </c>
      <c r="B4" s="3">
        <v>56122.77</v>
      </c>
      <c r="C4" s="2">
        <v>100</v>
      </c>
      <c r="D4" s="3">
        <f>B4/C4</f>
        <v>561.22769999999991</v>
      </c>
    </row>
    <row r="5" spans="1:8">
      <c r="A5" s="1">
        <v>41661</v>
      </c>
      <c r="B5" s="3">
        <f>B4+E5</f>
        <v>76122.76999999999</v>
      </c>
      <c r="C5" s="2">
        <f>C3+F5</f>
        <v>135.63857918963572</v>
      </c>
      <c r="D5" s="3">
        <f t="shared" ref="D5:D7" si="2">B5/C5</f>
        <v>561.21768935350667</v>
      </c>
      <c r="E5" s="3">
        <v>20000</v>
      </c>
      <c r="F5" s="2">
        <f>E5/D3</f>
        <v>35.638579189635728</v>
      </c>
      <c r="H5" s="2">
        <f t="shared" si="1"/>
        <v>0</v>
      </c>
    </row>
    <row r="6" spans="1:8">
      <c r="A6" s="1">
        <v>41662</v>
      </c>
      <c r="B6" s="3">
        <f>B5-G6</f>
        <v>76122.76999999999</v>
      </c>
      <c r="C6" s="2">
        <f>C5-H6</f>
        <v>135.63857918963572</v>
      </c>
      <c r="D6" s="3">
        <f t="shared" si="2"/>
        <v>561.21768935350667</v>
      </c>
      <c r="H6" s="2">
        <f>G6/D5</f>
        <v>0</v>
      </c>
    </row>
    <row r="7" spans="1:8">
      <c r="A7" s="1">
        <v>42063</v>
      </c>
      <c r="B7" s="3">
        <v>98922.31</v>
      </c>
      <c r="C7" s="2">
        <f>C6-H7</f>
        <v>135.63857918963572</v>
      </c>
      <c r="D7" s="3">
        <f t="shared" si="2"/>
        <v>729.30806700427866</v>
      </c>
    </row>
    <row r="8" spans="1:8">
      <c r="A8" s="1">
        <v>42063</v>
      </c>
      <c r="B8" s="3">
        <f>B7+E8</f>
        <v>128922.31</v>
      </c>
      <c r="C8" s="2">
        <f>C7+F8</f>
        <v>176.77345943746931</v>
      </c>
      <c r="D8" s="3">
        <f t="shared" ref="D8:D14" si="3">B8/C8</f>
        <v>729.30806700427866</v>
      </c>
      <c r="E8" s="3">
        <v>30000</v>
      </c>
      <c r="F8" s="2">
        <f>E8/D7</f>
        <v>41.134880247833593</v>
      </c>
    </row>
    <row r="9" spans="1:8">
      <c r="A9" s="1">
        <v>42096</v>
      </c>
      <c r="B9" s="3">
        <v>130542.09</v>
      </c>
      <c r="C9" s="2">
        <f t="shared" ref="C9:C14" si="4">C8+F9</f>
        <v>176.77345943746931</v>
      </c>
      <c r="D9" s="3">
        <f t="shared" si="3"/>
        <v>738.47109410775033</v>
      </c>
    </row>
    <row r="10" spans="1:8">
      <c r="A10" s="1">
        <v>42125</v>
      </c>
      <c r="B10" s="3">
        <v>130153.17</v>
      </c>
      <c r="C10" s="2">
        <f t="shared" si="4"/>
        <v>176.77345943746931</v>
      </c>
      <c r="D10" s="3">
        <f t="shared" si="3"/>
        <v>736.27099008060952</v>
      </c>
    </row>
    <row r="11" spans="1:8">
      <c r="A11" s="1">
        <v>42153</v>
      </c>
      <c r="B11" s="3">
        <v>119027.53</v>
      </c>
      <c r="C11" s="2">
        <f t="shared" si="4"/>
        <v>176.77345943746931</v>
      </c>
      <c r="D11" s="3">
        <f t="shared" si="3"/>
        <v>673.33371411506494</v>
      </c>
    </row>
    <row r="12" spans="1:8">
      <c r="A12" s="1">
        <v>42185</v>
      </c>
      <c r="B12" s="3">
        <v>119315.59</v>
      </c>
      <c r="C12" s="2">
        <f t="shared" si="4"/>
        <v>176.77345943746931</v>
      </c>
      <c r="D12" s="3">
        <f t="shared" si="3"/>
        <v>674.96325737861071</v>
      </c>
    </row>
    <row r="13" spans="1:8">
      <c r="A13" s="1">
        <v>42217</v>
      </c>
      <c r="B13" s="3">
        <v>124649.62</v>
      </c>
      <c r="C13" s="2">
        <f t="shared" si="4"/>
        <v>176.77345943746931</v>
      </c>
      <c r="D13" s="3">
        <f t="shared" si="3"/>
        <v>705.13763998657691</v>
      </c>
    </row>
    <row r="14" spans="1:8">
      <c r="A14" s="1">
        <v>42247</v>
      </c>
      <c r="B14" s="3">
        <v>119951.6</v>
      </c>
      <c r="C14" s="2">
        <f t="shared" si="4"/>
        <v>176.77345943746931</v>
      </c>
      <c r="D14" s="3">
        <f t="shared" si="3"/>
        <v>678.56113910827719</v>
      </c>
    </row>
    <row r="15" spans="1:8">
      <c r="A15" s="1">
        <v>42277</v>
      </c>
      <c r="B15" s="3">
        <v>113273.14</v>
      </c>
      <c r="C15" s="2">
        <f t="shared" ref="C15" si="5">C14+F15</f>
        <v>176.77345943746931</v>
      </c>
      <c r="D15" s="3">
        <f t="shared" ref="D15" si="6">B15/C15</f>
        <v>640.78137272676099</v>
      </c>
      <c r="E15" s="14"/>
    </row>
    <row r="16" spans="1:8">
      <c r="D16" s="1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zoomScale="200" zoomScaleNormal="200" zoomScalePageLayoutView="200" workbookViewId="0">
      <selection activeCell="B2" sqref="B2"/>
    </sheetView>
  </sheetViews>
  <sheetFormatPr baseColWidth="10" defaultRowHeight="15" x14ac:dyDescent="0"/>
  <cols>
    <col min="2" max="2" width="16.1640625" style="3" bestFit="1" customWidth="1"/>
    <col min="3" max="3" width="10.83203125" style="2"/>
    <col min="4" max="4" width="12.6640625" style="3" bestFit="1" customWidth="1"/>
    <col min="5" max="5" width="10.83203125" style="3"/>
    <col min="6" max="6" width="12.5" style="2" bestFit="1" customWidth="1"/>
    <col min="7" max="7" width="13.33203125" style="3" bestFit="1" customWidth="1"/>
    <col min="8" max="8" width="10.83203125" style="2"/>
  </cols>
  <sheetData>
    <row r="1" spans="1:8">
      <c r="A1" t="s">
        <v>0</v>
      </c>
      <c r="B1" s="3" t="s">
        <v>1</v>
      </c>
      <c r="C1" s="2" t="s">
        <v>2</v>
      </c>
      <c r="D1" s="3" t="s">
        <v>3</v>
      </c>
      <c r="E1" s="3" t="s">
        <v>7</v>
      </c>
      <c r="F1" s="2" t="s">
        <v>4</v>
      </c>
      <c r="G1" s="3" t="s">
        <v>5</v>
      </c>
      <c r="H1" s="2" t="s">
        <v>6</v>
      </c>
    </row>
    <row r="2" spans="1:8">
      <c r="A2" s="1">
        <v>41275</v>
      </c>
      <c r="B2" s="3">
        <v>50000</v>
      </c>
      <c r="C2" s="2">
        <v>10</v>
      </c>
      <c r="D2" s="3">
        <f t="shared" ref="D2:D9" si="0">B2/C2</f>
        <v>5000</v>
      </c>
      <c r="F2" s="2">
        <f>E2/D2</f>
        <v>0</v>
      </c>
      <c r="H2" s="2">
        <f>G2/D2</f>
        <v>0</v>
      </c>
    </row>
    <row r="3" spans="1:8">
      <c r="A3" s="1">
        <v>41640</v>
      </c>
      <c r="B3" s="3">
        <v>71049.86</v>
      </c>
      <c r="C3" s="2">
        <v>10</v>
      </c>
      <c r="D3" s="3">
        <f t="shared" si="0"/>
        <v>7104.9859999999999</v>
      </c>
    </row>
    <row r="4" spans="1:8">
      <c r="A4" s="1">
        <v>41661</v>
      </c>
      <c r="B4" s="3">
        <v>71055.05</v>
      </c>
      <c r="C4" s="2">
        <v>10</v>
      </c>
      <c r="D4" s="3">
        <f t="shared" si="0"/>
        <v>7105.5050000000001</v>
      </c>
    </row>
    <row r="5" spans="1:8">
      <c r="A5" s="1">
        <v>41661</v>
      </c>
      <c r="B5" s="3">
        <f>B4+E5</f>
        <v>91055.05</v>
      </c>
      <c r="C5" s="2">
        <f>C4+F5</f>
        <v>12.814719010119619</v>
      </c>
      <c r="D5" s="3">
        <f t="shared" si="0"/>
        <v>7105.5050000000001</v>
      </c>
      <c r="E5" s="3">
        <v>20000</v>
      </c>
      <c r="F5" s="2">
        <f>E5/D4</f>
        <v>2.8147190101196187</v>
      </c>
    </row>
    <row r="6" spans="1:8">
      <c r="A6" s="1">
        <v>42063</v>
      </c>
      <c r="B6" s="3">
        <v>131046.44</v>
      </c>
      <c r="C6" s="2">
        <v>12.81</v>
      </c>
      <c r="D6" s="3">
        <f t="shared" si="0"/>
        <v>10230.010928961749</v>
      </c>
    </row>
    <row r="7" spans="1:8">
      <c r="A7" s="1">
        <v>42063</v>
      </c>
      <c r="B7" s="3">
        <v>161046.44</v>
      </c>
      <c r="C7" s="2">
        <f t="shared" ref="C7:C14" si="1">C6+F7</f>
        <v>15.742548186734414</v>
      </c>
      <c r="D7" s="3">
        <f t="shared" si="0"/>
        <v>10230.010928961749</v>
      </c>
      <c r="E7" s="3">
        <v>30000</v>
      </c>
      <c r="F7" s="2">
        <f>E7/D6</f>
        <v>2.9325481867344125</v>
      </c>
    </row>
    <row r="8" spans="1:8">
      <c r="A8" s="1">
        <v>42096</v>
      </c>
      <c r="B8" s="3">
        <v>175351.35</v>
      </c>
      <c r="C8" s="2">
        <f t="shared" si="1"/>
        <v>15.742548186734414</v>
      </c>
      <c r="D8" s="3">
        <f t="shared" si="0"/>
        <v>11138.689106745835</v>
      </c>
    </row>
    <row r="9" spans="1:8">
      <c r="A9" s="1">
        <v>42125</v>
      </c>
      <c r="B9" s="3">
        <v>176136.99</v>
      </c>
      <c r="C9" s="2">
        <f t="shared" si="1"/>
        <v>15.742548186734414</v>
      </c>
      <c r="D9" s="3">
        <f t="shared" si="0"/>
        <v>11188.594623354766</v>
      </c>
    </row>
    <row r="10" spans="1:8">
      <c r="A10" s="1">
        <v>42153</v>
      </c>
      <c r="B10" s="3">
        <v>162473.35</v>
      </c>
      <c r="C10" s="2">
        <f t="shared" si="1"/>
        <v>15.742548186734414</v>
      </c>
      <c r="D10" s="3">
        <f t="shared" ref="D10" si="2">B10/C10</f>
        <v>10320.651274036403</v>
      </c>
    </row>
    <row r="11" spans="1:8">
      <c r="A11" s="1">
        <v>42185</v>
      </c>
      <c r="B11" s="3">
        <v>157878.85</v>
      </c>
      <c r="C11" s="2">
        <f t="shared" si="1"/>
        <v>15.742548186734414</v>
      </c>
      <c r="D11" s="3">
        <f t="shared" ref="D11" si="3">B11/C11</f>
        <v>10028.798903918103</v>
      </c>
    </row>
    <row r="12" spans="1:8">
      <c r="A12" s="1">
        <v>42217</v>
      </c>
      <c r="B12" s="3">
        <v>162459.5</v>
      </c>
      <c r="C12" s="2">
        <f t="shared" si="1"/>
        <v>15.742548186734414</v>
      </c>
      <c r="D12" s="3">
        <f t="shared" ref="D12:D14" si="4">B12/C12</f>
        <v>10319.771492705217</v>
      </c>
    </row>
    <row r="13" spans="1:8">
      <c r="A13" s="1">
        <v>42247</v>
      </c>
      <c r="B13" s="3">
        <v>170029.2</v>
      </c>
      <c r="C13" s="2">
        <f t="shared" si="1"/>
        <v>15.742548186734414</v>
      </c>
      <c r="D13" s="3">
        <f t="shared" si="4"/>
        <v>10800.614867628386</v>
      </c>
    </row>
    <row r="14" spans="1:8">
      <c r="A14" s="1">
        <v>42277</v>
      </c>
      <c r="B14" s="3">
        <v>173529.12</v>
      </c>
      <c r="C14" s="2">
        <f t="shared" si="1"/>
        <v>15.742548186734414</v>
      </c>
      <c r="D14" s="3">
        <f t="shared" si="4"/>
        <v>11022.937198072274</v>
      </c>
      <c r="E14" s="14">
        <f>(D14-D2)/D2</f>
        <v>1.2045874396144547</v>
      </c>
    </row>
    <row r="15" spans="1:8" s="2" customFormat="1">
      <c r="D15" s="1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workbookViewId="0">
      <selection activeCell="I11" sqref="I11"/>
    </sheetView>
  </sheetViews>
  <sheetFormatPr baseColWidth="10" defaultRowHeight="15" x14ac:dyDescent="0"/>
  <cols>
    <col min="1" max="1" width="14.5" style="4" bestFit="1" customWidth="1"/>
    <col min="2" max="2" width="10.83203125" style="2"/>
    <col min="3" max="3" width="10.83203125" style="5"/>
    <col min="5" max="5" width="10.83203125" style="5"/>
    <col min="7" max="7" width="10.83203125" style="3"/>
    <col min="8" max="8" width="10.83203125" style="5"/>
    <col min="10" max="10" width="10.83203125" style="5"/>
    <col min="12" max="12" width="11.33203125" bestFit="1" customWidth="1"/>
    <col min="13" max="13" width="10.83203125" style="5"/>
    <col min="15" max="15" width="10.83203125" style="5"/>
    <col min="18" max="18" width="10.83203125" style="5"/>
    <col min="20" max="20" width="10.83203125" style="5"/>
  </cols>
  <sheetData>
    <row r="1" spans="1:20" s="7" customFormat="1" ht="25">
      <c r="A1" s="10">
        <v>42078</v>
      </c>
      <c r="B1" s="11"/>
      <c r="C1" s="8"/>
      <c r="E1" s="8"/>
      <c r="G1" s="9"/>
      <c r="H1" s="8"/>
      <c r="J1" s="8"/>
      <c r="L1" s="10">
        <v>42170</v>
      </c>
      <c r="M1" s="8"/>
      <c r="O1" s="8"/>
      <c r="R1" s="8"/>
      <c r="T1" s="8"/>
    </row>
    <row r="2" spans="1:20">
      <c r="B2" s="2" t="s">
        <v>8</v>
      </c>
      <c r="D2" t="s">
        <v>9</v>
      </c>
      <c r="G2" s="3" t="s">
        <v>10</v>
      </c>
      <c r="I2" t="s">
        <v>9</v>
      </c>
      <c r="L2" t="s">
        <v>8</v>
      </c>
      <c r="M2" s="5" t="s">
        <v>25</v>
      </c>
      <c r="N2" t="s">
        <v>9</v>
      </c>
      <c r="Q2" s="3" t="s">
        <v>10</v>
      </c>
      <c r="R2" s="5" t="s">
        <v>25</v>
      </c>
      <c r="S2" t="s">
        <v>9</v>
      </c>
    </row>
    <row r="3" spans="1:20">
      <c r="A3" s="4">
        <v>42063</v>
      </c>
      <c r="B3" s="2">
        <f>'Top40 momentum'!D8</f>
        <v>729.30806700427866</v>
      </c>
      <c r="D3">
        <v>46905</v>
      </c>
      <c r="G3" s="3">
        <f>'MidCap momentum'!D7</f>
        <v>10230.010928961749</v>
      </c>
      <c r="I3">
        <v>74724</v>
      </c>
    </row>
    <row r="4" spans="1:20">
      <c r="A4" s="4">
        <v>42094</v>
      </c>
      <c r="B4" s="2">
        <f>'Top40 momentum'!D9</f>
        <v>738.47109410775033</v>
      </c>
      <c r="C4" s="5">
        <f>(B4-$B$3)/$B$3</f>
        <v>1.2564000753632031E-2</v>
      </c>
      <c r="D4">
        <v>46017</v>
      </c>
      <c r="E4" s="5">
        <f>(D4-$D$3)/$D$3</f>
        <v>-1.8931883594499519E-2</v>
      </c>
      <c r="G4" s="3">
        <f>'MidCap momentum'!D8</f>
        <v>11138.689106745835</v>
      </c>
      <c r="H4" s="5">
        <f>(G4-$G$3)/$G$3</f>
        <v>8.8824751419528392E-2</v>
      </c>
      <c r="I4">
        <v>74310</v>
      </c>
      <c r="J4" s="5">
        <f>(I4-$I$3)/$I$3</f>
        <v>-5.5403886301589851E-3</v>
      </c>
    </row>
    <row r="5" spans="1:20">
      <c r="A5" s="4">
        <v>42124</v>
      </c>
      <c r="B5" s="2">
        <f>'Top40 momentum'!D10</f>
        <v>736.27099008060952</v>
      </c>
      <c r="C5" s="5">
        <f t="shared" ref="C5:C10" si="0">(B5-$B$3)/$B$3</f>
        <v>9.5473002306582424E-3</v>
      </c>
      <c r="D5">
        <v>48196</v>
      </c>
      <c r="E5" s="5">
        <f t="shared" ref="E5:E10" si="1">(D5-$D$3)/$D$3</f>
        <v>2.7523718153714957E-2</v>
      </c>
      <c r="G5" s="3">
        <f>'MidCap momentum'!D9</f>
        <v>11188.594623354766</v>
      </c>
      <c r="H5" s="5">
        <f t="shared" ref="H5:H10" si="2">(G5-$G$3)/$G$3</f>
        <v>9.3703095827513891E-2</v>
      </c>
      <c r="I5">
        <v>75781</v>
      </c>
      <c r="J5" s="5">
        <f t="shared" ref="J5:J10" si="3">(I5-$I$3)/$I$3</f>
        <v>1.4145388362507361E-2</v>
      </c>
    </row>
    <row r="6" spans="1:20">
      <c r="A6" s="4">
        <v>42153</v>
      </c>
      <c r="B6" s="2">
        <f>'Top40 momentum'!D11</f>
        <v>673.33371411506494</v>
      </c>
      <c r="C6" s="5">
        <f t="shared" si="0"/>
        <v>-7.6749943434926152E-2</v>
      </c>
      <c r="D6">
        <v>46286</v>
      </c>
      <c r="E6" s="5">
        <f t="shared" si="1"/>
        <v>-1.3196887325445049E-2</v>
      </c>
      <c r="G6" s="3">
        <f>'MidCap momentum'!D10</f>
        <v>10320.651274036403</v>
      </c>
      <c r="H6" s="5">
        <f t="shared" si="2"/>
        <v>8.8602393197886754E-3</v>
      </c>
      <c r="I6">
        <v>72082</v>
      </c>
      <c r="J6" s="5">
        <f t="shared" si="3"/>
        <v>-3.535677961565227E-2</v>
      </c>
      <c r="N6">
        <f>D6</f>
        <v>46286</v>
      </c>
      <c r="S6">
        <f>I6</f>
        <v>72082</v>
      </c>
    </row>
    <row r="7" spans="1:20">
      <c r="A7" s="4">
        <v>42185</v>
      </c>
      <c r="B7" s="2">
        <f>'Top40 momentum'!D12</f>
        <v>674.96325737861071</v>
      </c>
      <c r="C7" s="5">
        <f t="shared" si="0"/>
        <v>-7.4515574534772186E-2</v>
      </c>
      <c r="D7">
        <v>46142</v>
      </c>
      <c r="E7" s="5">
        <f t="shared" si="1"/>
        <v>-1.6266922502931457E-2</v>
      </c>
      <c r="G7" s="3">
        <f>'MidCap momentum'!D11</f>
        <v>10028.798903918103</v>
      </c>
      <c r="H7" s="5">
        <f t="shared" si="2"/>
        <v>-1.9668798639696734E-2</v>
      </c>
      <c r="I7">
        <v>69141</v>
      </c>
      <c r="J7" s="5">
        <f t="shared" si="3"/>
        <v>-7.4714951019752687E-2</v>
      </c>
      <c r="M7" s="5">
        <v>3.7999999999999999E-2</v>
      </c>
      <c r="N7">
        <f>D7</f>
        <v>46142</v>
      </c>
      <c r="O7" s="5">
        <f>(N7-$N$6)/$N$6</f>
        <v>-3.1110919068400812E-3</v>
      </c>
      <c r="R7" s="5">
        <v>-5.0000000000000001E-3</v>
      </c>
      <c r="S7">
        <f>I7</f>
        <v>69141</v>
      </c>
      <c r="T7" s="5">
        <f>(S7-$S$6)/$S$6</f>
        <v>-4.0800754696040623E-2</v>
      </c>
    </row>
    <row r="8" spans="1:20">
      <c r="A8" s="4">
        <v>42216</v>
      </c>
      <c r="B8" s="2">
        <v>705.14</v>
      </c>
      <c r="C8" s="5">
        <f t="shared" si="0"/>
        <v>-3.3138351401420713E-2</v>
      </c>
      <c r="D8">
        <v>46557</v>
      </c>
      <c r="E8" s="5">
        <f t="shared" si="1"/>
        <v>-7.4192516789254878E-3</v>
      </c>
      <c r="G8" s="3">
        <v>10319.77</v>
      </c>
      <c r="H8" s="5">
        <f t="shared" si="2"/>
        <v>8.7740933672063679E-3</v>
      </c>
      <c r="I8">
        <v>67846</v>
      </c>
      <c r="J8" s="5">
        <f t="shared" si="3"/>
        <v>-9.2045393715539853E-2</v>
      </c>
      <c r="N8">
        <f>D8</f>
        <v>46557</v>
      </c>
      <c r="O8" s="5">
        <f>(N8-$N$6)/$N$6</f>
        <v>5.8549021302337642E-3</v>
      </c>
      <c r="S8">
        <f>I8</f>
        <v>67846</v>
      </c>
      <c r="T8" s="5">
        <f>(S8-$S$6)/$S$6</f>
        <v>-5.8766404927721207E-2</v>
      </c>
    </row>
    <row r="9" spans="1:20">
      <c r="A9" s="4">
        <v>42247</v>
      </c>
      <c r="B9" s="2">
        <v>678.56</v>
      </c>
      <c r="C9" s="5">
        <f t="shared" si="0"/>
        <v>-6.9583855301001335E-2</v>
      </c>
      <c r="D9">
        <v>44350</v>
      </c>
      <c r="E9" s="5">
        <f t="shared" si="1"/>
        <v>-5.4471804711651209E-2</v>
      </c>
      <c r="G9" s="3">
        <v>10800.61</v>
      </c>
      <c r="H9" s="5">
        <f t="shared" si="2"/>
        <v>5.577697570418555E-2</v>
      </c>
      <c r="I9">
        <v>68000</v>
      </c>
      <c r="J9" s="5">
        <f t="shared" si="3"/>
        <v>-8.9984476205770575E-2</v>
      </c>
    </row>
    <row r="10" spans="1:20">
      <c r="A10" s="4">
        <v>42277</v>
      </c>
      <c r="B10" s="2">
        <v>640.78</v>
      </c>
      <c r="C10" s="5">
        <f t="shared" si="0"/>
        <v>-0.12138638115977307</v>
      </c>
      <c r="D10">
        <v>44881</v>
      </c>
      <c r="E10" s="5">
        <f t="shared" si="1"/>
        <v>-4.3151049994670079E-2</v>
      </c>
      <c r="G10" s="3">
        <v>11022.94</v>
      </c>
      <c r="H10" s="5">
        <f t="shared" si="2"/>
        <v>7.7510090316074268E-2</v>
      </c>
      <c r="I10">
        <v>64547</v>
      </c>
      <c r="J10" s="5">
        <f t="shared" si="3"/>
        <v>-0.13619452920079225</v>
      </c>
    </row>
    <row r="14" spans="1:20">
      <c r="I14">
        <f>(I9-I3)/I3</f>
        <v>-8.9984476205770575E-2</v>
      </c>
    </row>
    <row r="15" spans="1:20">
      <c r="D15">
        <f>(D9-D3)/D3</f>
        <v>-5.4471804711651209E-2</v>
      </c>
      <c r="I15" s="13">
        <f>(G9-G3)/G3</f>
        <v>5.577697570418555E-2</v>
      </c>
    </row>
    <row r="16" spans="1:20">
      <c r="D16" s="12">
        <f>(B9-B3)/B3</f>
        <v>-6.9583855301001335E-2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G11" sqref="G11"/>
    </sheetView>
  </sheetViews>
  <sheetFormatPr baseColWidth="10" defaultRowHeight="15" x14ac:dyDescent="0"/>
  <sheetData>
    <row r="1" spans="1:10">
      <c r="A1" t="s">
        <v>8</v>
      </c>
      <c r="B1" t="s">
        <v>22</v>
      </c>
      <c r="C1" s="6">
        <v>42185</v>
      </c>
      <c r="D1" t="s">
        <v>23</v>
      </c>
      <c r="E1" s="6">
        <v>42216</v>
      </c>
      <c r="F1" t="s">
        <v>23</v>
      </c>
      <c r="G1" s="6">
        <v>42247</v>
      </c>
    </row>
    <row r="2" spans="1:10">
      <c r="A2" t="s">
        <v>11</v>
      </c>
      <c r="B2">
        <v>182400</v>
      </c>
      <c r="C2">
        <v>189500</v>
      </c>
      <c r="E2">
        <v>177000</v>
      </c>
      <c r="G2">
        <v>171945</v>
      </c>
    </row>
    <row r="3" spans="1:10">
      <c r="A3" t="s">
        <v>12</v>
      </c>
      <c r="B3">
        <v>27193</v>
      </c>
      <c r="C3">
        <v>26381</v>
      </c>
      <c r="E3">
        <v>30343</v>
      </c>
      <c r="G3">
        <v>30425</v>
      </c>
      <c r="J3">
        <v>184</v>
      </c>
    </row>
    <row r="4" spans="1:10">
      <c r="A4" t="s">
        <v>13</v>
      </c>
      <c r="B4">
        <v>23000</v>
      </c>
      <c r="C4">
        <v>25050</v>
      </c>
      <c r="D4">
        <v>368.5</v>
      </c>
      <c r="E4">
        <v>25220</v>
      </c>
      <c r="G4">
        <v>23864</v>
      </c>
    </row>
    <row r="5" spans="1:10">
      <c r="A5" t="s">
        <v>14</v>
      </c>
      <c r="B5">
        <v>3786</v>
      </c>
      <c r="C5">
        <v>3828</v>
      </c>
      <c r="D5">
        <v>38</v>
      </c>
      <c r="E5">
        <v>4039</v>
      </c>
      <c r="G5">
        <v>3986</v>
      </c>
    </row>
    <row r="6" spans="1:10">
      <c r="A6" t="s">
        <v>15</v>
      </c>
      <c r="B6">
        <v>12000</v>
      </c>
      <c r="C6">
        <v>12647</v>
      </c>
      <c r="E6">
        <v>13585</v>
      </c>
      <c r="G6">
        <v>13401</v>
      </c>
    </row>
    <row r="7" spans="1:10">
      <c r="B7">
        <f>SUM(B2:B6)</f>
        <v>248379</v>
      </c>
      <c r="C7">
        <f>SUM(C2:C6)</f>
        <v>257406</v>
      </c>
      <c r="D7">
        <f>SUM(D2:D6)</f>
        <v>406.5</v>
      </c>
      <c r="E7">
        <f>SUM(E2:E6)</f>
        <v>250187</v>
      </c>
      <c r="F7">
        <f>D7</f>
        <v>406.5</v>
      </c>
      <c r="G7">
        <f>SUM(G2:G6)+D7</f>
        <v>244027.5</v>
      </c>
    </row>
    <row r="8" spans="1:10">
      <c r="D8">
        <f>D7+C7</f>
        <v>257812.5</v>
      </c>
      <c r="F8">
        <f t="shared" ref="F8" si="0">F7+E7</f>
        <v>250593.5</v>
      </c>
    </row>
    <row r="9" spans="1:10" s="5" customFormat="1">
      <c r="A9" s="5" t="s">
        <v>24</v>
      </c>
      <c r="D9" s="5">
        <f>(D8-$B$7)/$B$7</f>
        <v>3.7980264031983381E-2</v>
      </c>
      <c r="F9" s="5">
        <f t="shared" ref="F9" si="1">(F8-$B$7)/$B$7</f>
        <v>8.9158101127712087E-3</v>
      </c>
    </row>
    <row r="10" spans="1:10">
      <c r="G10">
        <f>(G7-B7)/B7</f>
        <v>-1.7519597067384925E-2</v>
      </c>
    </row>
    <row r="11" spans="1:10">
      <c r="A11" t="s">
        <v>10</v>
      </c>
    </row>
    <row r="12" spans="1:10">
      <c r="A12" t="s">
        <v>16</v>
      </c>
      <c r="B12">
        <v>2704</v>
      </c>
      <c r="C12">
        <v>2550</v>
      </c>
      <c r="E12">
        <v>3075</v>
      </c>
      <c r="G12">
        <v>3200</v>
      </c>
      <c r="H12">
        <v>24.39</v>
      </c>
    </row>
    <row r="13" spans="1:10">
      <c r="A13" t="s">
        <v>17</v>
      </c>
      <c r="B13">
        <v>50400</v>
      </c>
      <c r="C13">
        <v>48496</v>
      </c>
      <c r="E13">
        <v>46574</v>
      </c>
      <c r="G13">
        <v>48285</v>
      </c>
    </row>
    <row r="14" spans="1:10">
      <c r="A14" t="s">
        <v>18</v>
      </c>
      <c r="B14">
        <v>10500</v>
      </c>
      <c r="C14">
        <v>12330</v>
      </c>
      <c r="E14">
        <v>15304</v>
      </c>
      <c r="G14">
        <v>14518</v>
      </c>
    </row>
    <row r="15" spans="1:10">
      <c r="A15" t="s">
        <v>19</v>
      </c>
      <c r="B15">
        <v>15700</v>
      </c>
      <c r="C15">
        <v>15654</v>
      </c>
      <c r="E15">
        <v>17234</v>
      </c>
      <c r="G15">
        <v>15850</v>
      </c>
    </row>
    <row r="16" spans="1:10">
      <c r="A16" t="s">
        <v>20</v>
      </c>
      <c r="B16">
        <v>13992</v>
      </c>
      <c r="C16">
        <v>13760</v>
      </c>
      <c r="E16">
        <v>14600</v>
      </c>
      <c r="G16">
        <v>13649</v>
      </c>
    </row>
    <row r="17" spans="1:7">
      <c r="A17" t="s">
        <v>21</v>
      </c>
      <c r="B17">
        <v>590</v>
      </c>
      <c r="C17">
        <v>613</v>
      </c>
      <c r="E17">
        <v>622</v>
      </c>
      <c r="G17">
        <v>634</v>
      </c>
    </row>
    <row r="18" spans="1:7">
      <c r="B18">
        <f>SUM(B12:B17)</f>
        <v>93886</v>
      </c>
      <c r="C18">
        <f t="shared" ref="C18:D18" si="2">SUM(C12:C17)</f>
        <v>93403</v>
      </c>
      <c r="D18">
        <f t="shared" si="2"/>
        <v>0</v>
      </c>
      <c r="E18">
        <f>SUM(E12:E17)</f>
        <v>97409</v>
      </c>
      <c r="F18">
        <f>D18</f>
        <v>0</v>
      </c>
      <c r="G18">
        <f>SUM(G12:G17)+H12</f>
        <v>96160.39</v>
      </c>
    </row>
    <row r="19" spans="1:7">
      <c r="D19">
        <f>D18+C18</f>
        <v>93403</v>
      </c>
      <c r="F19">
        <f t="shared" ref="F19" si="3">F18+E18</f>
        <v>97409</v>
      </c>
    </row>
    <row r="20" spans="1:7">
      <c r="A20" s="5" t="s">
        <v>24</v>
      </c>
      <c r="B20" s="5"/>
      <c r="C20" s="5"/>
      <c r="D20" s="5">
        <f>(D19-$B$18)/$B$18</f>
        <v>-5.1445369916707498E-3</v>
      </c>
      <c r="E20" s="5"/>
      <c r="F20" s="5">
        <f t="shared" ref="F20" si="4">(F19-$B$18)/$B$18</f>
        <v>3.7524231514815841E-2</v>
      </c>
    </row>
    <row r="22" spans="1:7">
      <c r="G22">
        <f>(G18-B18)/B18</f>
        <v>2.4225017574505243E-2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Top40 momentum</vt:lpstr>
      <vt:lpstr>MidCap momentum</vt:lpstr>
      <vt:lpstr>Sheet1</vt:lpstr>
      <vt:lpstr>Jun15</vt:lpstr>
    </vt:vector>
  </TitlesOfParts>
  <Company>JustOnelap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Brown</dc:creator>
  <cp:lastModifiedBy>Simon Brown</cp:lastModifiedBy>
  <dcterms:created xsi:type="dcterms:W3CDTF">2014-01-22T10:18:41Z</dcterms:created>
  <dcterms:modified xsi:type="dcterms:W3CDTF">2015-10-14T10:56:25Z</dcterms:modified>
</cp:coreProperties>
</file>