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360" windowWidth="18720" windowHeight="8925"/>
  </bookViews>
  <sheets>
    <sheet name="BTL_vs_LP_Annualised_Return" sheetId="8" r:id="rId1"/>
    <sheet name="BTL_vs_LP" sheetId="1" r:id="rId2"/>
    <sheet name="SA_Prime_Interest_Rates" sheetId="2" r:id="rId3"/>
    <sheet name="SA_House_Property_Index" sheetId="4" r:id="rId4"/>
    <sheet name="SA_Listed_Property_Index" sheetId="6" r:id="rId5"/>
    <sheet name="References" sheetId="5" r:id="rId6"/>
    <sheet name="Rent_Escalation" sheetId="7" r:id="rId7"/>
  </sheets>
  <definedNames>
    <definedName name="ESDataSet__1" comment="BECR">SA_House_Property_Index!$A$1</definedName>
  </definedNames>
  <calcPr calcId="144525"/>
</workbook>
</file>

<file path=xl/calcChain.xml><?xml version="1.0" encoding="utf-8"?>
<calcChain xmlns="http://schemas.openxmlformats.org/spreadsheetml/2006/main">
  <c r="F621" i="4" l="1"/>
  <c r="D621" i="4"/>
  <c r="J32" i="8" l="1"/>
  <c r="K32" i="8"/>
  <c r="F624" i="4" l="1"/>
  <c r="F625" i="4"/>
  <c r="F626" i="4"/>
  <c r="L38" i="8"/>
  <c r="L39" i="8" s="1"/>
  <c r="L40" i="8" s="1"/>
  <c r="L41" i="8" s="1"/>
  <c r="L42" i="8" s="1"/>
  <c r="L43" i="8" s="1"/>
  <c r="L44" i="8" s="1"/>
  <c r="L45" i="8" s="1"/>
  <c r="L46" i="8" s="1"/>
  <c r="L47" i="8" s="1"/>
  <c r="L48" i="8" s="1"/>
  <c r="L49" i="8" s="1"/>
  <c r="L50" i="8" s="1"/>
  <c r="L51" i="8" s="1"/>
  <c r="L52" i="8" s="1"/>
  <c r="L53" i="8" s="1"/>
  <c r="L54" i="8" s="1"/>
  <c r="L55" i="8" s="1"/>
  <c r="L56" i="8" s="1"/>
  <c r="L57" i="8" s="1"/>
  <c r="L58" i="8" s="1"/>
  <c r="L59" i="8" s="1"/>
  <c r="L60" i="8" s="1"/>
  <c r="L61" i="8" s="1"/>
  <c r="L62" i="8" s="1"/>
  <c r="L63" i="8" s="1"/>
  <c r="L64" i="8" s="1"/>
  <c r="L65" i="8" s="1"/>
  <c r="L66" i="8" s="1"/>
  <c r="L67" i="8" s="1"/>
  <c r="L68" i="8" s="1"/>
  <c r="L69" i="8" s="1"/>
  <c r="L70" i="8" s="1"/>
  <c r="L71" i="8" s="1"/>
  <c r="L72" i="8" s="1"/>
  <c r="L73" i="8" s="1"/>
  <c r="L74" i="8" s="1"/>
  <c r="L75" i="8" s="1"/>
  <c r="L76" i="8" s="1"/>
  <c r="L77" i="8" s="1"/>
  <c r="L78" i="8" s="1"/>
  <c r="L79" i="8" s="1"/>
  <c r="L80" i="8" s="1"/>
  <c r="L81" i="8" s="1"/>
  <c r="L82" i="8" s="1"/>
  <c r="L83" i="8" s="1"/>
  <c r="L84" i="8" s="1"/>
  <c r="L85" i="8" s="1"/>
  <c r="L86" i="8" s="1"/>
  <c r="L87" i="8" s="1"/>
  <c r="L88" i="8" s="1"/>
  <c r="L89" i="8" s="1"/>
  <c r="L90" i="8" s="1"/>
  <c r="L91" i="8" s="1"/>
  <c r="L92" i="8" s="1"/>
  <c r="L93" i="8" s="1"/>
  <c r="L94" i="8" s="1"/>
  <c r="L95" i="8" s="1"/>
  <c r="L96" i="8" s="1"/>
  <c r="L97" i="8" s="1"/>
  <c r="L98" i="8" s="1"/>
  <c r="L99" i="8" s="1"/>
  <c r="L100" i="8" s="1"/>
  <c r="L101" i="8" s="1"/>
  <c r="L102" i="8" s="1"/>
  <c r="L103" i="8" s="1"/>
  <c r="L104" i="8" s="1"/>
  <c r="L105" i="8" s="1"/>
  <c r="L106" i="8" s="1"/>
  <c r="L107" i="8" s="1"/>
  <c r="L108" i="8" s="1"/>
  <c r="L109" i="8" s="1"/>
  <c r="L110" i="8" s="1"/>
  <c r="L111" i="8" s="1"/>
  <c r="L112" i="8" s="1"/>
  <c r="L113" i="8" s="1"/>
  <c r="L114" i="8" s="1"/>
  <c r="L115" i="8" s="1"/>
  <c r="L116" i="8" s="1"/>
  <c r="L117" i="8" s="1"/>
  <c r="L118" i="8" s="1"/>
  <c r="L119" i="8" s="1"/>
  <c r="L120" i="8" s="1"/>
  <c r="L121" i="8" s="1"/>
  <c r="L122" i="8" s="1"/>
  <c r="L123" i="8" s="1"/>
  <c r="L124" i="8" s="1"/>
  <c r="L125" i="8" s="1"/>
  <c r="L126" i="8" s="1"/>
  <c r="L127" i="8" s="1"/>
  <c r="L128" i="8" s="1"/>
  <c r="L129" i="8" s="1"/>
  <c r="L130" i="8" s="1"/>
  <c r="L131" i="8" s="1"/>
  <c r="L132" i="8" s="1"/>
  <c r="L133" i="8" s="1"/>
  <c r="L134" i="8" s="1"/>
  <c r="L135" i="8" s="1"/>
  <c r="L136" i="8" s="1"/>
  <c r="L137" i="8" s="1"/>
  <c r="L138" i="8" s="1"/>
  <c r="L139" i="8" s="1"/>
  <c r="L140" i="8" s="1"/>
  <c r="L141" i="8" s="1"/>
  <c r="L142" i="8" s="1"/>
  <c r="L143" i="8" s="1"/>
  <c r="L144" i="8" s="1"/>
  <c r="L145" i="8" s="1"/>
  <c r="L146" i="8" s="1"/>
  <c r="L147" i="8" s="1"/>
  <c r="L148" i="8" s="1"/>
  <c r="L149" i="8" s="1"/>
  <c r="L150" i="8" s="1"/>
  <c r="L151" i="8" s="1"/>
  <c r="L152" i="8" s="1"/>
  <c r="L153" i="8" s="1"/>
  <c r="L154" i="8" s="1"/>
  <c r="L155" i="8" s="1"/>
  <c r="L156" i="8" s="1"/>
  <c r="L157" i="8" s="1"/>
  <c r="L158" i="8" s="1"/>
  <c r="L159" i="8" s="1"/>
  <c r="L160" i="8" s="1"/>
  <c r="L161" i="8" s="1"/>
  <c r="L162" i="8" s="1"/>
  <c r="L163" i="8" s="1"/>
  <c r="L164" i="8" s="1"/>
  <c r="L165" i="8" s="1"/>
  <c r="L166" i="8" s="1"/>
  <c r="L167" i="8" s="1"/>
  <c r="L168" i="8" s="1"/>
  <c r="L169" i="8" s="1"/>
  <c r="L170" i="8" s="1"/>
  <c r="L171" i="8" s="1"/>
  <c r="L172" i="8" s="1"/>
  <c r="L173" i="8" s="1"/>
  <c r="L174" i="8" s="1"/>
  <c r="L175" i="8" s="1"/>
  <c r="L176" i="8" s="1"/>
  <c r="L177" i="8" s="1"/>
  <c r="L178" i="8" s="1"/>
  <c r="L179" i="8" s="1"/>
  <c r="L180" i="8" s="1"/>
  <c r="L181" i="8" s="1"/>
  <c r="L182" i="8" s="1"/>
  <c r="L183" i="8" s="1"/>
  <c r="L184" i="8" s="1"/>
  <c r="L185" i="8" s="1"/>
  <c r="L186" i="8" s="1"/>
  <c r="L187" i="8" s="1"/>
  <c r="L188" i="8" s="1"/>
  <c r="L189" i="8" s="1"/>
  <c r="L190" i="8" s="1"/>
  <c r="L191" i="8" s="1"/>
  <c r="L192" i="8" s="1"/>
  <c r="L193" i="8" s="1"/>
  <c r="L194" i="8" s="1"/>
  <c r="L195" i="8" s="1"/>
  <c r="L196" i="8" s="1"/>
  <c r="L197" i="8" s="1"/>
  <c r="L198" i="8" s="1"/>
  <c r="L199" i="8" s="1"/>
  <c r="L200" i="8" s="1"/>
  <c r="L201" i="8" s="1"/>
  <c r="L202" i="8" s="1"/>
  <c r="L203" i="8" s="1"/>
  <c r="L204" i="8" s="1"/>
  <c r="L205" i="8" s="1"/>
  <c r="L206" i="8" s="1"/>
  <c r="L207" i="8" s="1"/>
  <c r="L208" i="8" s="1"/>
  <c r="L209" i="8" s="1"/>
  <c r="L210" i="8" s="1"/>
  <c r="L211" i="8" s="1"/>
  <c r="L212" i="8" s="1"/>
  <c r="L213" i="8" s="1"/>
  <c r="L214" i="8" s="1"/>
  <c r="L215" i="8" s="1"/>
  <c r="L216" i="8" s="1"/>
  <c r="L217" i="8" s="1"/>
  <c r="L218" i="8" s="1"/>
  <c r="L219" i="8" s="1"/>
  <c r="L220" i="8" s="1"/>
  <c r="L221" i="8" s="1"/>
  <c r="L222" i="8" s="1"/>
  <c r="L223" i="8" s="1"/>
  <c r="L224" i="8" s="1"/>
  <c r="L225" i="8" s="1"/>
  <c r="L226" i="8" s="1"/>
  <c r="L227" i="8" s="1"/>
  <c r="L228" i="8" s="1"/>
  <c r="L229" i="8" s="1"/>
  <c r="L230" i="8" s="1"/>
  <c r="L231" i="8" s="1"/>
  <c r="L232" i="8" s="1"/>
  <c r="L233" i="8" s="1"/>
  <c r="L234" i="8" s="1"/>
  <c r="L235" i="8" s="1"/>
  <c r="L236" i="8" s="1"/>
  <c r="L237" i="8" s="1"/>
  <c r="L238" i="8" s="1"/>
  <c r="L239" i="8" s="1"/>
  <c r="L240" i="8" s="1"/>
  <c r="L241" i="8" s="1"/>
  <c r="L242" i="8" s="1"/>
  <c r="L243" i="8" s="1"/>
  <c r="L244" i="8" s="1"/>
  <c r="L245" i="8" s="1"/>
  <c r="L246" i="8" s="1"/>
  <c r="L247" i="8" s="1"/>
  <c r="L248" i="8" s="1"/>
  <c r="L249" i="8" s="1"/>
  <c r="L250" i="8" s="1"/>
  <c r="L251" i="8" s="1"/>
  <c r="L252" i="8" s="1"/>
  <c r="L253" i="8" s="1"/>
  <c r="L254" i="8" s="1"/>
  <c r="L255" i="8" s="1"/>
  <c r="L256" i="8" s="1"/>
  <c r="L257" i="8" s="1"/>
  <c r="L258" i="8" s="1"/>
  <c r="L259" i="8" s="1"/>
  <c r="L260" i="8" s="1"/>
  <c r="L261" i="8" s="1"/>
  <c r="L262" i="8" s="1"/>
  <c r="L263" i="8" s="1"/>
  <c r="L264" i="8" s="1"/>
  <c r="L265" i="8" s="1"/>
  <c r="L266" i="8" s="1"/>
  <c r="L267" i="8" s="1"/>
  <c r="L268" i="8" s="1"/>
  <c r="L269" i="8" s="1"/>
  <c r="L270" i="8" s="1"/>
  <c r="L271" i="8" s="1"/>
  <c r="L272" i="8" s="1"/>
  <c r="L273" i="8" s="1"/>
  <c r="L274" i="8" s="1"/>
  <c r="L275" i="8" s="1"/>
  <c r="L276" i="8" s="1"/>
  <c r="L37" i="8"/>
  <c r="G276" i="8"/>
  <c r="F276" i="8"/>
  <c r="E276" i="8"/>
  <c r="G275" i="8"/>
  <c r="F275" i="8"/>
  <c r="E275" i="8"/>
  <c r="G274" i="8"/>
  <c r="F274" i="8"/>
  <c r="E274" i="8"/>
  <c r="G273" i="8"/>
  <c r="F273" i="8"/>
  <c r="E273" i="8"/>
  <c r="G272" i="8"/>
  <c r="F272" i="8"/>
  <c r="E272" i="8"/>
  <c r="G271" i="8"/>
  <c r="F271" i="8"/>
  <c r="E271" i="8"/>
  <c r="G270" i="8"/>
  <c r="F270" i="8"/>
  <c r="E270" i="8"/>
  <c r="G269" i="8"/>
  <c r="F269" i="8"/>
  <c r="E269" i="8"/>
  <c r="G268" i="8"/>
  <c r="F268" i="8"/>
  <c r="E268" i="8"/>
  <c r="G267" i="8"/>
  <c r="F267" i="8"/>
  <c r="E267" i="8"/>
  <c r="G266" i="8"/>
  <c r="F266" i="8"/>
  <c r="E266" i="8"/>
  <c r="G265" i="8"/>
  <c r="F265" i="8"/>
  <c r="E265" i="8"/>
  <c r="G264" i="8"/>
  <c r="F264" i="8"/>
  <c r="E264" i="8"/>
  <c r="G263" i="8"/>
  <c r="F263" i="8"/>
  <c r="E263" i="8"/>
  <c r="G262" i="8"/>
  <c r="F262" i="8"/>
  <c r="E262" i="8"/>
  <c r="G261" i="8"/>
  <c r="F261" i="8"/>
  <c r="E261" i="8"/>
  <c r="G260" i="8"/>
  <c r="F260" i="8"/>
  <c r="E260" i="8"/>
  <c r="G259" i="8"/>
  <c r="F259" i="8"/>
  <c r="E259" i="8"/>
  <c r="G258" i="8"/>
  <c r="F258" i="8"/>
  <c r="E258" i="8"/>
  <c r="G257" i="8"/>
  <c r="F257" i="8"/>
  <c r="E257" i="8"/>
  <c r="G256" i="8"/>
  <c r="F256" i="8"/>
  <c r="E256" i="8"/>
  <c r="G255" i="8"/>
  <c r="F255" i="8"/>
  <c r="E255" i="8"/>
  <c r="G254" i="8"/>
  <c r="F254" i="8"/>
  <c r="E254" i="8"/>
  <c r="G253" i="8"/>
  <c r="F253" i="8"/>
  <c r="E253" i="8"/>
  <c r="G252" i="8"/>
  <c r="F252" i="8"/>
  <c r="E252" i="8"/>
  <c r="G251" i="8"/>
  <c r="F251" i="8"/>
  <c r="E251" i="8"/>
  <c r="G250" i="8"/>
  <c r="F250" i="8"/>
  <c r="E250" i="8"/>
  <c r="G249" i="8"/>
  <c r="F249" i="8"/>
  <c r="E249" i="8"/>
  <c r="G248" i="8"/>
  <c r="F248" i="8"/>
  <c r="E248" i="8"/>
  <c r="G247" i="8"/>
  <c r="F247" i="8"/>
  <c r="E247" i="8"/>
  <c r="G246" i="8"/>
  <c r="F246" i="8"/>
  <c r="E246" i="8"/>
  <c r="G245" i="8"/>
  <c r="F245" i="8"/>
  <c r="E245" i="8"/>
  <c r="G244" i="8"/>
  <c r="F244" i="8"/>
  <c r="E244" i="8"/>
  <c r="G243" i="8"/>
  <c r="F243" i="8"/>
  <c r="E243" i="8"/>
  <c r="G242" i="8"/>
  <c r="F242" i="8"/>
  <c r="E242" i="8"/>
  <c r="G241" i="8"/>
  <c r="F241" i="8"/>
  <c r="E241" i="8"/>
  <c r="G240" i="8"/>
  <c r="F240" i="8"/>
  <c r="E240" i="8"/>
  <c r="G239" i="8"/>
  <c r="F239" i="8"/>
  <c r="E239" i="8"/>
  <c r="G238" i="8"/>
  <c r="F238" i="8"/>
  <c r="E238" i="8"/>
  <c r="G237" i="8"/>
  <c r="F237" i="8"/>
  <c r="E237" i="8"/>
  <c r="G236" i="8"/>
  <c r="F236" i="8"/>
  <c r="E236" i="8"/>
  <c r="G235" i="8"/>
  <c r="F235" i="8"/>
  <c r="E235" i="8"/>
  <c r="G234" i="8"/>
  <c r="F234" i="8"/>
  <c r="E234" i="8"/>
  <c r="G233" i="8"/>
  <c r="F233" i="8"/>
  <c r="E233" i="8"/>
  <c r="G232" i="8"/>
  <c r="F232" i="8"/>
  <c r="E232" i="8"/>
  <c r="G231" i="8"/>
  <c r="F231" i="8"/>
  <c r="E231" i="8"/>
  <c r="G230" i="8"/>
  <c r="F230" i="8"/>
  <c r="E230" i="8"/>
  <c r="G229" i="8"/>
  <c r="F229" i="8"/>
  <c r="E229" i="8"/>
  <c r="G228" i="8"/>
  <c r="F228" i="8"/>
  <c r="E228" i="8"/>
  <c r="G227" i="8"/>
  <c r="F227" i="8"/>
  <c r="E227" i="8"/>
  <c r="G226" i="8"/>
  <c r="F226" i="8"/>
  <c r="E226" i="8"/>
  <c r="G225" i="8"/>
  <c r="F225" i="8"/>
  <c r="E225" i="8"/>
  <c r="G224" i="8"/>
  <c r="F224" i="8"/>
  <c r="E224" i="8"/>
  <c r="G223" i="8"/>
  <c r="F223" i="8"/>
  <c r="E223" i="8"/>
  <c r="G222" i="8"/>
  <c r="F222" i="8"/>
  <c r="E222" i="8"/>
  <c r="G221" i="8"/>
  <c r="F221" i="8"/>
  <c r="E221" i="8"/>
  <c r="G220" i="8"/>
  <c r="F220" i="8"/>
  <c r="E220" i="8"/>
  <c r="G219" i="8"/>
  <c r="F219" i="8"/>
  <c r="E219" i="8"/>
  <c r="G218" i="8"/>
  <c r="F218" i="8"/>
  <c r="E218" i="8"/>
  <c r="G217" i="8"/>
  <c r="F217" i="8"/>
  <c r="E217" i="8"/>
  <c r="G216" i="8"/>
  <c r="F216" i="8"/>
  <c r="E216" i="8"/>
  <c r="G215" i="8"/>
  <c r="F215" i="8"/>
  <c r="E215" i="8"/>
  <c r="G214" i="8"/>
  <c r="F214" i="8"/>
  <c r="E214" i="8"/>
  <c r="G213" i="8"/>
  <c r="F213" i="8"/>
  <c r="E213" i="8"/>
  <c r="G212" i="8"/>
  <c r="F212" i="8"/>
  <c r="E212" i="8"/>
  <c r="G211" i="8"/>
  <c r="F211" i="8"/>
  <c r="E211" i="8"/>
  <c r="G210" i="8"/>
  <c r="F210" i="8"/>
  <c r="E210" i="8"/>
  <c r="G209" i="8"/>
  <c r="F209" i="8"/>
  <c r="E209" i="8"/>
  <c r="G208" i="8"/>
  <c r="F208" i="8"/>
  <c r="E208" i="8"/>
  <c r="G207" i="8"/>
  <c r="F207" i="8"/>
  <c r="E207" i="8"/>
  <c r="G206" i="8"/>
  <c r="F206" i="8"/>
  <c r="E206" i="8"/>
  <c r="G205" i="8"/>
  <c r="F205" i="8"/>
  <c r="E205" i="8"/>
  <c r="G204" i="8"/>
  <c r="F204" i="8"/>
  <c r="E204" i="8"/>
  <c r="G203" i="8"/>
  <c r="F203" i="8"/>
  <c r="E203" i="8"/>
  <c r="G202" i="8"/>
  <c r="F202" i="8"/>
  <c r="E202" i="8"/>
  <c r="G201" i="8"/>
  <c r="F201" i="8"/>
  <c r="E201" i="8"/>
  <c r="G200" i="8"/>
  <c r="F200" i="8"/>
  <c r="E200" i="8"/>
  <c r="G199" i="8"/>
  <c r="F199" i="8"/>
  <c r="E199" i="8"/>
  <c r="G198" i="8"/>
  <c r="F198" i="8"/>
  <c r="E198" i="8"/>
  <c r="G197" i="8"/>
  <c r="F197" i="8"/>
  <c r="E197" i="8"/>
  <c r="G196" i="8"/>
  <c r="F196" i="8"/>
  <c r="E196" i="8"/>
  <c r="G195" i="8"/>
  <c r="F195" i="8"/>
  <c r="E195" i="8"/>
  <c r="G194" i="8"/>
  <c r="F194" i="8"/>
  <c r="E194" i="8"/>
  <c r="G193" i="8"/>
  <c r="F193" i="8"/>
  <c r="E193" i="8"/>
  <c r="G192" i="8"/>
  <c r="F192" i="8"/>
  <c r="E192" i="8"/>
  <c r="G191" i="8"/>
  <c r="F191" i="8"/>
  <c r="E191" i="8"/>
  <c r="G190" i="8"/>
  <c r="F190" i="8"/>
  <c r="E190" i="8"/>
  <c r="G189" i="8"/>
  <c r="F189" i="8"/>
  <c r="E189" i="8"/>
  <c r="G188" i="8"/>
  <c r="F188" i="8"/>
  <c r="E188" i="8"/>
  <c r="G187" i="8"/>
  <c r="F187" i="8"/>
  <c r="E187" i="8"/>
  <c r="G186" i="8"/>
  <c r="F186" i="8"/>
  <c r="E186" i="8"/>
  <c r="G185" i="8"/>
  <c r="F185" i="8"/>
  <c r="E185" i="8"/>
  <c r="G184" i="8"/>
  <c r="F184" i="8"/>
  <c r="E184" i="8"/>
  <c r="G183" i="8"/>
  <c r="F183" i="8"/>
  <c r="E183" i="8"/>
  <c r="G182" i="8"/>
  <c r="F182" i="8"/>
  <c r="E182" i="8"/>
  <c r="G181" i="8"/>
  <c r="F181" i="8"/>
  <c r="E181" i="8"/>
  <c r="G180" i="8"/>
  <c r="F180" i="8"/>
  <c r="E180" i="8"/>
  <c r="G179" i="8"/>
  <c r="F179" i="8"/>
  <c r="E179" i="8"/>
  <c r="G178" i="8"/>
  <c r="F178" i="8"/>
  <c r="E178" i="8"/>
  <c r="G177" i="8"/>
  <c r="F177" i="8"/>
  <c r="E177" i="8"/>
  <c r="G176" i="8"/>
  <c r="F176" i="8"/>
  <c r="E176" i="8"/>
  <c r="G175" i="8"/>
  <c r="F175" i="8"/>
  <c r="E175" i="8"/>
  <c r="G174" i="8"/>
  <c r="F174" i="8"/>
  <c r="E174" i="8"/>
  <c r="G173" i="8"/>
  <c r="F173" i="8"/>
  <c r="E173" i="8"/>
  <c r="G172" i="8"/>
  <c r="F172" i="8"/>
  <c r="E172" i="8"/>
  <c r="G171" i="8"/>
  <c r="F171" i="8"/>
  <c r="E171" i="8"/>
  <c r="G170" i="8"/>
  <c r="F170" i="8"/>
  <c r="E170" i="8"/>
  <c r="G169" i="8"/>
  <c r="F169" i="8"/>
  <c r="E169" i="8"/>
  <c r="G168" i="8"/>
  <c r="F168" i="8"/>
  <c r="E168" i="8"/>
  <c r="G167" i="8"/>
  <c r="F167" i="8"/>
  <c r="E167" i="8"/>
  <c r="G166" i="8"/>
  <c r="F166" i="8"/>
  <c r="E166" i="8"/>
  <c r="G165" i="8"/>
  <c r="F165" i="8"/>
  <c r="E165" i="8"/>
  <c r="G164" i="8"/>
  <c r="F164" i="8"/>
  <c r="E164" i="8"/>
  <c r="G163" i="8"/>
  <c r="F163" i="8"/>
  <c r="E163" i="8"/>
  <c r="G162" i="8"/>
  <c r="F162" i="8"/>
  <c r="E162" i="8"/>
  <c r="G161" i="8"/>
  <c r="F161" i="8"/>
  <c r="E161" i="8"/>
  <c r="G160" i="8"/>
  <c r="F160" i="8"/>
  <c r="E160" i="8"/>
  <c r="G159" i="8"/>
  <c r="F159" i="8"/>
  <c r="E159" i="8"/>
  <c r="G158" i="8"/>
  <c r="F158" i="8"/>
  <c r="E158" i="8"/>
  <c r="G157" i="8"/>
  <c r="F157" i="8"/>
  <c r="E157" i="8"/>
  <c r="G156" i="8"/>
  <c r="F156" i="8"/>
  <c r="E156" i="8"/>
  <c r="G155" i="8"/>
  <c r="F155" i="8"/>
  <c r="E155" i="8"/>
  <c r="G154" i="8"/>
  <c r="F154" i="8"/>
  <c r="E154" i="8"/>
  <c r="G153" i="8"/>
  <c r="F153" i="8"/>
  <c r="E153" i="8"/>
  <c r="G152" i="8"/>
  <c r="F152" i="8"/>
  <c r="E152" i="8"/>
  <c r="G151" i="8"/>
  <c r="F151" i="8"/>
  <c r="E151" i="8"/>
  <c r="G150" i="8"/>
  <c r="F150" i="8"/>
  <c r="E150" i="8"/>
  <c r="G149" i="8"/>
  <c r="F149" i="8"/>
  <c r="E149" i="8"/>
  <c r="G148" i="8"/>
  <c r="F148" i="8"/>
  <c r="E148" i="8"/>
  <c r="G147" i="8"/>
  <c r="F147" i="8"/>
  <c r="E147" i="8"/>
  <c r="G146" i="8"/>
  <c r="F146" i="8"/>
  <c r="E146" i="8"/>
  <c r="G145" i="8"/>
  <c r="F145" i="8"/>
  <c r="E145" i="8"/>
  <c r="G144" i="8"/>
  <c r="F144" i="8"/>
  <c r="E144" i="8"/>
  <c r="G143" i="8"/>
  <c r="F143" i="8"/>
  <c r="E143" i="8"/>
  <c r="G142" i="8"/>
  <c r="F142" i="8"/>
  <c r="E142" i="8"/>
  <c r="G141" i="8"/>
  <c r="F141" i="8"/>
  <c r="E141" i="8"/>
  <c r="G140" i="8"/>
  <c r="F140" i="8"/>
  <c r="E140" i="8"/>
  <c r="G139" i="8"/>
  <c r="F139" i="8"/>
  <c r="E139" i="8"/>
  <c r="G138" i="8"/>
  <c r="F138" i="8"/>
  <c r="E138" i="8"/>
  <c r="G137" i="8"/>
  <c r="F137" i="8"/>
  <c r="E137" i="8"/>
  <c r="G136" i="8"/>
  <c r="F136" i="8"/>
  <c r="E136" i="8"/>
  <c r="G135" i="8"/>
  <c r="F135" i="8"/>
  <c r="E135" i="8"/>
  <c r="G134" i="8"/>
  <c r="F134" i="8"/>
  <c r="E134" i="8"/>
  <c r="G133" i="8"/>
  <c r="F133" i="8"/>
  <c r="E133" i="8"/>
  <c r="G132" i="8"/>
  <c r="F132" i="8"/>
  <c r="E132" i="8"/>
  <c r="G131" i="8"/>
  <c r="F131" i="8"/>
  <c r="E131" i="8"/>
  <c r="G130" i="8"/>
  <c r="F130" i="8"/>
  <c r="E130" i="8"/>
  <c r="G129" i="8"/>
  <c r="F129" i="8"/>
  <c r="E129" i="8"/>
  <c r="G128" i="8"/>
  <c r="F128" i="8"/>
  <c r="E128" i="8"/>
  <c r="G127" i="8"/>
  <c r="F127" i="8"/>
  <c r="E127" i="8"/>
  <c r="G126" i="8"/>
  <c r="F126" i="8"/>
  <c r="E126" i="8"/>
  <c r="G125" i="8"/>
  <c r="F125" i="8"/>
  <c r="E125" i="8"/>
  <c r="G124" i="8"/>
  <c r="F124" i="8"/>
  <c r="E124" i="8"/>
  <c r="G123" i="8"/>
  <c r="F123" i="8"/>
  <c r="E123" i="8"/>
  <c r="G122" i="8"/>
  <c r="F122" i="8"/>
  <c r="E122" i="8"/>
  <c r="G121" i="8"/>
  <c r="F121" i="8"/>
  <c r="E121" i="8"/>
  <c r="G120" i="8"/>
  <c r="F120" i="8"/>
  <c r="E120" i="8"/>
  <c r="G119" i="8"/>
  <c r="F119" i="8"/>
  <c r="E119" i="8"/>
  <c r="G118" i="8"/>
  <c r="F118" i="8"/>
  <c r="E118" i="8"/>
  <c r="G117" i="8"/>
  <c r="F117" i="8"/>
  <c r="E117" i="8"/>
  <c r="G116" i="8"/>
  <c r="F116" i="8"/>
  <c r="E116" i="8"/>
  <c r="G115" i="8"/>
  <c r="F115" i="8"/>
  <c r="E115" i="8"/>
  <c r="G114" i="8"/>
  <c r="F114" i="8"/>
  <c r="E114" i="8"/>
  <c r="G113" i="8"/>
  <c r="F113" i="8"/>
  <c r="E113" i="8"/>
  <c r="G112" i="8"/>
  <c r="F112" i="8"/>
  <c r="E112" i="8"/>
  <c r="G111" i="8"/>
  <c r="F111" i="8"/>
  <c r="E111" i="8"/>
  <c r="G110" i="8"/>
  <c r="F110" i="8"/>
  <c r="E110" i="8"/>
  <c r="G109" i="8"/>
  <c r="F109" i="8"/>
  <c r="E109" i="8"/>
  <c r="G108" i="8"/>
  <c r="F108" i="8"/>
  <c r="E108" i="8"/>
  <c r="G107" i="8"/>
  <c r="F107" i="8"/>
  <c r="E107" i="8"/>
  <c r="G106" i="8"/>
  <c r="F106" i="8"/>
  <c r="E106" i="8"/>
  <c r="G105" i="8"/>
  <c r="F105" i="8"/>
  <c r="E105" i="8"/>
  <c r="G104" i="8"/>
  <c r="F104" i="8"/>
  <c r="E104" i="8"/>
  <c r="G103" i="8"/>
  <c r="F103" i="8"/>
  <c r="E103" i="8"/>
  <c r="G102" i="8"/>
  <c r="F102" i="8"/>
  <c r="E102" i="8"/>
  <c r="G101" i="8"/>
  <c r="F101" i="8"/>
  <c r="E101" i="8"/>
  <c r="G100" i="8"/>
  <c r="F100" i="8"/>
  <c r="E100" i="8"/>
  <c r="G99" i="8"/>
  <c r="F99" i="8"/>
  <c r="E99" i="8"/>
  <c r="G98" i="8"/>
  <c r="F98" i="8"/>
  <c r="E98" i="8"/>
  <c r="G97" i="8"/>
  <c r="F97" i="8"/>
  <c r="E97" i="8"/>
  <c r="G96" i="8"/>
  <c r="F96" i="8"/>
  <c r="E96" i="8"/>
  <c r="G95" i="8"/>
  <c r="F95" i="8"/>
  <c r="E95" i="8"/>
  <c r="G94" i="8"/>
  <c r="F94" i="8"/>
  <c r="E94" i="8"/>
  <c r="G93" i="8"/>
  <c r="F93" i="8"/>
  <c r="E93" i="8"/>
  <c r="G92" i="8"/>
  <c r="F92" i="8"/>
  <c r="E92" i="8"/>
  <c r="G91" i="8"/>
  <c r="F91" i="8"/>
  <c r="E91" i="8"/>
  <c r="G90" i="8"/>
  <c r="F90" i="8"/>
  <c r="E90" i="8"/>
  <c r="G89" i="8"/>
  <c r="F89" i="8"/>
  <c r="E89" i="8"/>
  <c r="G88" i="8"/>
  <c r="F88" i="8"/>
  <c r="E88" i="8"/>
  <c r="G87" i="8"/>
  <c r="F87" i="8"/>
  <c r="E87" i="8"/>
  <c r="G86" i="8"/>
  <c r="F86" i="8"/>
  <c r="E86" i="8"/>
  <c r="G85" i="8"/>
  <c r="F85" i="8"/>
  <c r="E85" i="8"/>
  <c r="G84" i="8"/>
  <c r="F84" i="8"/>
  <c r="E84" i="8"/>
  <c r="G83" i="8"/>
  <c r="F83" i="8"/>
  <c r="E83" i="8"/>
  <c r="G82" i="8"/>
  <c r="F82" i="8"/>
  <c r="E82" i="8"/>
  <c r="G81" i="8"/>
  <c r="F81" i="8"/>
  <c r="E81" i="8"/>
  <c r="G80" i="8"/>
  <c r="F80" i="8"/>
  <c r="E80" i="8"/>
  <c r="G79" i="8"/>
  <c r="F79" i="8"/>
  <c r="E79" i="8"/>
  <c r="G78" i="8"/>
  <c r="F78" i="8"/>
  <c r="E78" i="8"/>
  <c r="G77" i="8"/>
  <c r="F77" i="8"/>
  <c r="E77" i="8"/>
  <c r="G76" i="8"/>
  <c r="F76" i="8"/>
  <c r="E76" i="8"/>
  <c r="G75" i="8"/>
  <c r="F75" i="8"/>
  <c r="E75" i="8"/>
  <c r="G74" i="8"/>
  <c r="F74" i="8"/>
  <c r="E74" i="8"/>
  <c r="G73" i="8"/>
  <c r="F73" i="8"/>
  <c r="E73" i="8"/>
  <c r="G72" i="8"/>
  <c r="F72" i="8"/>
  <c r="E72" i="8"/>
  <c r="G71" i="8"/>
  <c r="F71" i="8"/>
  <c r="E71" i="8"/>
  <c r="G70" i="8"/>
  <c r="F70" i="8"/>
  <c r="E70" i="8"/>
  <c r="G69" i="8"/>
  <c r="F69" i="8"/>
  <c r="E69" i="8"/>
  <c r="G68" i="8"/>
  <c r="F68" i="8"/>
  <c r="E68" i="8"/>
  <c r="G67" i="8"/>
  <c r="F67" i="8"/>
  <c r="E67" i="8"/>
  <c r="G66" i="8"/>
  <c r="F66" i="8"/>
  <c r="E66" i="8"/>
  <c r="G65" i="8"/>
  <c r="F65" i="8"/>
  <c r="E65" i="8"/>
  <c r="G64" i="8"/>
  <c r="F64" i="8"/>
  <c r="E64" i="8"/>
  <c r="G63" i="8"/>
  <c r="F63" i="8"/>
  <c r="E63" i="8"/>
  <c r="G62" i="8"/>
  <c r="F62" i="8"/>
  <c r="E62" i="8"/>
  <c r="G61" i="8"/>
  <c r="F61" i="8"/>
  <c r="E61" i="8"/>
  <c r="G60" i="8"/>
  <c r="F60" i="8"/>
  <c r="E60" i="8"/>
  <c r="G59" i="8"/>
  <c r="F59" i="8"/>
  <c r="E59" i="8"/>
  <c r="G58" i="8"/>
  <c r="F58" i="8"/>
  <c r="E58" i="8"/>
  <c r="G57" i="8"/>
  <c r="F57" i="8"/>
  <c r="E57" i="8"/>
  <c r="G56" i="8"/>
  <c r="F56" i="8"/>
  <c r="E56" i="8"/>
  <c r="G55" i="8"/>
  <c r="F55" i="8"/>
  <c r="E55" i="8"/>
  <c r="G54" i="8"/>
  <c r="F54" i="8"/>
  <c r="E54" i="8"/>
  <c r="G53" i="8"/>
  <c r="F53" i="8"/>
  <c r="E53" i="8"/>
  <c r="G52" i="8"/>
  <c r="F52" i="8"/>
  <c r="E52" i="8"/>
  <c r="G51" i="8"/>
  <c r="F51" i="8"/>
  <c r="E51" i="8"/>
  <c r="G50" i="8"/>
  <c r="F50" i="8"/>
  <c r="E50" i="8"/>
  <c r="G49" i="8"/>
  <c r="F49" i="8"/>
  <c r="E49" i="8"/>
  <c r="G48" i="8"/>
  <c r="F48" i="8"/>
  <c r="E48" i="8"/>
  <c r="G47" i="8"/>
  <c r="F47" i="8"/>
  <c r="E47" i="8"/>
  <c r="G46" i="8"/>
  <c r="F46" i="8"/>
  <c r="E46" i="8"/>
  <c r="G45" i="8"/>
  <c r="F45" i="8"/>
  <c r="E45" i="8"/>
  <c r="G44" i="8"/>
  <c r="F44" i="8"/>
  <c r="E44" i="8"/>
  <c r="G43" i="8"/>
  <c r="F43" i="8"/>
  <c r="E43" i="8"/>
  <c r="G42" i="8"/>
  <c r="F42" i="8"/>
  <c r="E42" i="8"/>
  <c r="G41" i="8"/>
  <c r="F41" i="8"/>
  <c r="E41" i="8"/>
  <c r="G40" i="8"/>
  <c r="F40" i="8"/>
  <c r="E40" i="8"/>
  <c r="G39" i="8"/>
  <c r="F39" i="8"/>
  <c r="E39" i="8"/>
  <c r="G38" i="8"/>
  <c r="F38" i="8"/>
  <c r="E38" i="8"/>
  <c r="U37" i="8"/>
  <c r="X37" i="8" s="1"/>
  <c r="X38" i="8" s="1"/>
  <c r="X39" i="8" s="1"/>
  <c r="X40" i="8" s="1"/>
  <c r="R37" i="8"/>
  <c r="G37" i="8"/>
  <c r="F37" i="8"/>
  <c r="E37" i="8"/>
  <c r="D37" i="8"/>
  <c r="D38" i="8" s="1"/>
  <c r="J31" i="8"/>
  <c r="J30" i="8"/>
  <c r="K29" i="8"/>
  <c r="K27" i="8" s="1"/>
  <c r="J28" i="8"/>
  <c r="J26" i="8"/>
  <c r="J25" i="8"/>
  <c r="J24" i="8"/>
  <c r="J23" i="8"/>
  <c r="K23" i="8" s="1"/>
  <c r="J22" i="8"/>
  <c r="J21" i="8"/>
  <c r="L19" i="8"/>
  <c r="Q276" i="1"/>
  <c r="Q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37"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38" i="1"/>
  <c r="AD37" i="8" l="1"/>
  <c r="AD39" i="8"/>
  <c r="X41" i="8"/>
  <c r="AD40" i="8"/>
  <c r="AD38" i="8"/>
  <c r="J20" i="8"/>
  <c r="K37" i="8" s="1"/>
  <c r="D39" i="8"/>
  <c r="I38" i="8"/>
  <c r="H38" i="8"/>
  <c r="K20" i="8"/>
  <c r="O37" i="8"/>
  <c r="H37" i="8"/>
  <c r="I37" i="8"/>
  <c r="V37" i="8"/>
  <c r="AA37" i="8"/>
  <c r="A30" i="7"/>
  <c r="A29" i="7"/>
  <c r="A31" i="7"/>
  <c r="X42" i="8" l="1"/>
  <c r="AD41" i="8"/>
  <c r="K38" i="8"/>
  <c r="K39" i="8"/>
  <c r="O39" i="8"/>
  <c r="R38" i="8"/>
  <c r="J38" i="8"/>
  <c r="Q38" i="8" s="1"/>
  <c r="J37" i="8"/>
  <c r="Q37" i="8" s="1"/>
  <c r="Y37" i="8"/>
  <c r="O38" i="8"/>
  <c r="H39" i="8"/>
  <c r="D40" i="8"/>
  <c r="I39" i="8"/>
  <c r="U37" i="1"/>
  <c r="AA37" i="1" s="1"/>
  <c r="F38" i="1"/>
  <c r="G38" i="1"/>
  <c r="F39" i="1"/>
  <c r="G39" i="1"/>
  <c r="F40" i="1"/>
  <c r="G40" i="1"/>
  <c r="F41" i="1"/>
  <c r="G41" i="1"/>
  <c r="F42" i="1"/>
  <c r="G42" i="1"/>
  <c r="F43" i="1"/>
  <c r="G43" i="1"/>
  <c r="F44" i="1"/>
  <c r="G44" i="1"/>
  <c r="F45" i="1"/>
  <c r="G45" i="1"/>
  <c r="F46" i="1"/>
  <c r="G46" i="1"/>
  <c r="F47" i="1"/>
  <c r="G47" i="1"/>
  <c r="F48" i="1"/>
  <c r="G48" i="1"/>
  <c r="F49" i="1"/>
  <c r="G49" i="1"/>
  <c r="F50" i="1"/>
  <c r="G50" i="1"/>
  <c r="F51" i="1"/>
  <c r="G51" i="1"/>
  <c r="F52" i="1"/>
  <c r="G52" i="1"/>
  <c r="F53" i="1"/>
  <c r="G53" i="1"/>
  <c r="F54" i="1"/>
  <c r="G54" i="1"/>
  <c r="F55" i="1"/>
  <c r="G55" i="1"/>
  <c r="F56" i="1"/>
  <c r="G56" i="1"/>
  <c r="F57" i="1"/>
  <c r="G57" i="1"/>
  <c r="F58" i="1"/>
  <c r="G58" i="1"/>
  <c r="F59" i="1"/>
  <c r="G59" i="1"/>
  <c r="F60" i="1"/>
  <c r="G60" i="1"/>
  <c r="F61" i="1"/>
  <c r="G61" i="1"/>
  <c r="F62" i="1"/>
  <c r="G62" i="1"/>
  <c r="F63" i="1"/>
  <c r="G63" i="1"/>
  <c r="F64" i="1"/>
  <c r="G64" i="1"/>
  <c r="F65" i="1"/>
  <c r="G65" i="1"/>
  <c r="F66" i="1"/>
  <c r="G66" i="1"/>
  <c r="F67" i="1"/>
  <c r="G67" i="1"/>
  <c r="F68" i="1"/>
  <c r="G68" i="1"/>
  <c r="F69" i="1"/>
  <c r="G69" i="1"/>
  <c r="F70" i="1"/>
  <c r="G70" i="1"/>
  <c r="F71" i="1"/>
  <c r="G71" i="1"/>
  <c r="F72" i="1"/>
  <c r="G72" i="1"/>
  <c r="F73" i="1"/>
  <c r="G73" i="1"/>
  <c r="F74" i="1"/>
  <c r="G74" i="1"/>
  <c r="F75" i="1"/>
  <c r="G75" i="1"/>
  <c r="F76" i="1"/>
  <c r="G76" i="1"/>
  <c r="F77" i="1"/>
  <c r="G77" i="1"/>
  <c r="F78" i="1"/>
  <c r="G78" i="1"/>
  <c r="F79" i="1"/>
  <c r="G79" i="1"/>
  <c r="F80" i="1"/>
  <c r="G80" i="1"/>
  <c r="F81" i="1"/>
  <c r="G81" i="1"/>
  <c r="F82" i="1"/>
  <c r="G82" i="1"/>
  <c r="F83" i="1"/>
  <c r="G83" i="1"/>
  <c r="F84" i="1"/>
  <c r="G84" i="1"/>
  <c r="F85" i="1"/>
  <c r="G85" i="1"/>
  <c r="F86" i="1"/>
  <c r="G86" i="1"/>
  <c r="F87" i="1"/>
  <c r="G87" i="1"/>
  <c r="F88" i="1"/>
  <c r="G88" i="1"/>
  <c r="F89" i="1"/>
  <c r="G89" i="1"/>
  <c r="F90" i="1"/>
  <c r="G90" i="1"/>
  <c r="F91" i="1"/>
  <c r="G91" i="1"/>
  <c r="F92" i="1"/>
  <c r="G92" i="1"/>
  <c r="F93" i="1"/>
  <c r="G93" i="1"/>
  <c r="F94" i="1"/>
  <c r="G94" i="1"/>
  <c r="F95" i="1"/>
  <c r="G95" i="1"/>
  <c r="F96" i="1"/>
  <c r="G96" i="1"/>
  <c r="F97" i="1"/>
  <c r="G97" i="1"/>
  <c r="F98" i="1"/>
  <c r="G98" i="1"/>
  <c r="F99" i="1"/>
  <c r="G99" i="1"/>
  <c r="F100" i="1"/>
  <c r="G100" i="1"/>
  <c r="F101" i="1"/>
  <c r="G101" i="1"/>
  <c r="F102" i="1"/>
  <c r="G102" i="1"/>
  <c r="F103" i="1"/>
  <c r="G103" i="1"/>
  <c r="F104" i="1"/>
  <c r="G104" i="1"/>
  <c r="F105" i="1"/>
  <c r="G105" i="1"/>
  <c r="F106" i="1"/>
  <c r="G106" i="1"/>
  <c r="F107" i="1"/>
  <c r="G107" i="1"/>
  <c r="F108" i="1"/>
  <c r="G108" i="1"/>
  <c r="F109" i="1"/>
  <c r="G109" i="1"/>
  <c r="F110" i="1"/>
  <c r="G110" i="1"/>
  <c r="F111" i="1"/>
  <c r="G111" i="1"/>
  <c r="F112" i="1"/>
  <c r="G112" i="1"/>
  <c r="F113" i="1"/>
  <c r="G113" i="1"/>
  <c r="F114" i="1"/>
  <c r="G114" i="1"/>
  <c r="F115" i="1"/>
  <c r="G115" i="1"/>
  <c r="F116" i="1"/>
  <c r="G116" i="1"/>
  <c r="F117" i="1"/>
  <c r="G117" i="1"/>
  <c r="F118" i="1"/>
  <c r="G118" i="1"/>
  <c r="F119" i="1"/>
  <c r="G119" i="1"/>
  <c r="F120" i="1"/>
  <c r="G120" i="1"/>
  <c r="F121" i="1"/>
  <c r="G121" i="1"/>
  <c r="F122" i="1"/>
  <c r="G122" i="1"/>
  <c r="F123" i="1"/>
  <c r="G123" i="1"/>
  <c r="F124" i="1"/>
  <c r="G124" i="1"/>
  <c r="F125" i="1"/>
  <c r="G125" i="1"/>
  <c r="F126" i="1"/>
  <c r="G126" i="1"/>
  <c r="F127" i="1"/>
  <c r="G127" i="1"/>
  <c r="F128" i="1"/>
  <c r="G128" i="1"/>
  <c r="F129" i="1"/>
  <c r="G129" i="1"/>
  <c r="F130" i="1"/>
  <c r="G130" i="1"/>
  <c r="F131" i="1"/>
  <c r="G131" i="1"/>
  <c r="F132" i="1"/>
  <c r="G132" i="1"/>
  <c r="F133" i="1"/>
  <c r="G133" i="1"/>
  <c r="F134" i="1"/>
  <c r="G134" i="1"/>
  <c r="F135" i="1"/>
  <c r="G135" i="1"/>
  <c r="F136" i="1"/>
  <c r="G136" i="1"/>
  <c r="F137" i="1"/>
  <c r="G137" i="1"/>
  <c r="F138" i="1"/>
  <c r="G138" i="1"/>
  <c r="F139" i="1"/>
  <c r="G139" i="1"/>
  <c r="F140" i="1"/>
  <c r="G140" i="1"/>
  <c r="F141" i="1"/>
  <c r="G141" i="1"/>
  <c r="F142" i="1"/>
  <c r="G142" i="1"/>
  <c r="F143" i="1"/>
  <c r="G143" i="1"/>
  <c r="F144" i="1"/>
  <c r="G144" i="1"/>
  <c r="F145" i="1"/>
  <c r="G145" i="1"/>
  <c r="F146" i="1"/>
  <c r="G146" i="1"/>
  <c r="F147" i="1"/>
  <c r="G147" i="1"/>
  <c r="F148" i="1"/>
  <c r="G148" i="1"/>
  <c r="F149" i="1"/>
  <c r="G149" i="1"/>
  <c r="F150" i="1"/>
  <c r="G150" i="1"/>
  <c r="F151" i="1"/>
  <c r="G151" i="1"/>
  <c r="F152" i="1"/>
  <c r="G152" i="1"/>
  <c r="F153" i="1"/>
  <c r="G153" i="1"/>
  <c r="F154" i="1"/>
  <c r="G154" i="1"/>
  <c r="F155" i="1"/>
  <c r="G155" i="1"/>
  <c r="F156" i="1"/>
  <c r="G156" i="1"/>
  <c r="F157" i="1"/>
  <c r="G157" i="1"/>
  <c r="F158" i="1"/>
  <c r="G158" i="1"/>
  <c r="F159" i="1"/>
  <c r="G159" i="1"/>
  <c r="F160" i="1"/>
  <c r="G160" i="1"/>
  <c r="F161" i="1"/>
  <c r="G161" i="1"/>
  <c r="F162" i="1"/>
  <c r="G162" i="1"/>
  <c r="F163" i="1"/>
  <c r="G163" i="1"/>
  <c r="F164" i="1"/>
  <c r="G164" i="1"/>
  <c r="F165" i="1"/>
  <c r="G165" i="1"/>
  <c r="F166" i="1"/>
  <c r="G166" i="1"/>
  <c r="F167" i="1"/>
  <c r="G167" i="1"/>
  <c r="F168" i="1"/>
  <c r="G168" i="1"/>
  <c r="F169" i="1"/>
  <c r="G169" i="1"/>
  <c r="F170" i="1"/>
  <c r="G170" i="1"/>
  <c r="F171" i="1"/>
  <c r="G171" i="1"/>
  <c r="F172" i="1"/>
  <c r="G172" i="1"/>
  <c r="F173" i="1"/>
  <c r="G173" i="1"/>
  <c r="F174" i="1"/>
  <c r="G174" i="1"/>
  <c r="F175" i="1"/>
  <c r="G175" i="1"/>
  <c r="F176" i="1"/>
  <c r="G176" i="1"/>
  <c r="F177" i="1"/>
  <c r="G177" i="1"/>
  <c r="F178" i="1"/>
  <c r="G178" i="1"/>
  <c r="F179" i="1"/>
  <c r="G179" i="1"/>
  <c r="F180" i="1"/>
  <c r="G180" i="1"/>
  <c r="F181" i="1"/>
  <c r="G181" i="1"/>
  <c r="F182" i="1"/>
  <c r="G182" i="1"/>
  <c r="F183" i="1"/>
  <c r="G183" i="1"/>
  <c r="F184" i="1"/>
  <c r="G184" i="1"/>
  <c r="F185" i="1"/>
  <c r="G185" i="1"/>
  <c r="F186" i="1"/>
  <c r="G186" i="1"/>
  <c r="F187" i="1"/>
  <c r="G187" i="1"/>
  <c r="F188" i="1"/>
  <c r="G188" i="1"/>
  <c r="F189" i="1"/>
  <c r="G189" i="1"/>
  <c r="F190" i="1"/>
  <c r="G190" i="1"/>
  <c r="F191" i="1"/>
  <c r="G191" i="1"/>
  <c r="F192" i="1"/>
  <c r="G192" i="1"/>
  <c r="F193" i="1"/>
  <c r="G193" i="1"/>
  <c r="F194" i="1"/>
  <c r="G194" i="1"/>
  <c r="F195" i="1"/>
  <c r="G195" i="1"/>
  <c r="F196" i="1"/>
  <c r="G196" i="1"/>
  <c r="F197" i="1"/>
  <c r="G197" i="1"/>
  <c r="F198" i="1"/>
  <c r="G198" i="1"/>
  <c r="F199" i="1"/>
  <c r="G199" i="1"/>
  <c r="F200" i="1"/>
  <c r="G200" i="1"/>
  <c r="F201" i="1"/>
  <c r="G201" i="1"/>
  <c r="F202" i="1"/>
  <c r="G202" i="1"/>
  <c r="F203" i="1"/>
  <c r="G203" i="1"/>
  <c r="F204" i="1"/>
  <c r="G204" i="1"/>
  <c r="F205" i="1"/>
  <c r="G205" i="1"/>
  <c r="F206" i="1"/>
  <c r="G206" i="1"/>
  <c r="F207" i="1"/>
  <c r="G207" i="1"/>
  <c r="F208" i="1"/>
  <c r="G208" i="1"/>
  <c r="F209" i="1"/>
  <c r="G209" i="1"/>
  <c r="F210" i="1"/>
  <c r="G210" i="1"/>
  <c r="F211" i="1"/>
  <c r="G211" i="1"/>
  <c r="F212" i="1"/>
  <c r="G212" i="1"/>
  <c r="F213" i="1"/>
  <c r="G213" i="1"/>
  <c r="F214" i="1"/>
  <c r="G214" i="1"/>
  <c r="F215" i="1"/>
  <c r="G215" i="1"/>
  <c r="F216" i="1"/>
  <c r="G216" i="1"/>
  <c r="F217" i="1"/>
  <c r="G217" i="1"/>
  <c r="F218" i="1"/>
  <c r="G218" i="1"/>
  <c r="F219" i="1"/>
  <c r="G219" i="1"/>
  <c r="F220" i="1"/>
  <c r="G220" i="1"/>
  <c r="F221" i="1"/>
  <c r="G221" i="1"/>
  <c r="F222" i="1"/>
  <c r="G222" i="1"/>
  <c r="F223" i="1"/>
  <c r="G223" i="1"/>
  <c r="F224" i="1"/>
  <c r="G224" i="1"/>
  <c r="F225" i="1"/>
  <c r="G225" i="1"/>
  <c r="F226" i="1"/>
  <c r="G226" i="1"/>
  <c r="F227" i="1"/>
  <c r="G227" i="1"/>
  <c r="F228" i="1"/>
  <c r="G228" i="1"/>
  <c r="F229" i="1"/>
  <c r="G229" i="1"/>
  <c r="F230" i="1"/>
  <c r="G230" i="1"/>
  <c r="F231" i="1"/>
  <c r="G231" i="1"/>
  <c r="F232" i="1"/>
  <c r="G232" i="1"/>
  <c r="F233" i="1"/>
  <c r="G233" i="1"/>
  <c r="F234" i="1"/>
  <c r="G234" i="1"/>
  <c r="F235" i="1"/>
  <c r="G235" i="1"/>
  <c r="F236" i="1"/>
  <c r="G236" i="1"/>
  <c r="F237" i="1"/>
  <c r="G237" i="1"/>
  <c r="F238" i="1"/>
  <c r="G238" i="1"/>
  <c r="F239" i="1"/>
  <c r="G239" i="1"/>
  <c r="F240" i="1"/>
  <c r="G240" i="1"/>
  <c r="F241" i="1"/>
  <c r="G241" i="1"/>
  <c r="F242" i="1"/>
  <c r="G242" i="1"/>
  <c r="F243" i="1"/>
  <c r="G243" i="1"/>
  <c r="F244" i="1"/>
  <c r="G244" i="1"/>
  <c r="F245" i="1"/>
  <c r="G245" i="1"/>
  <c r="F246" i="1"/>
  <c r="G246" i="1"/>
  <c r="F247" i="1"/>
  <c r="G247" i="1"/>
  <c r="F248" i="1"/>
  <c r="G248" i="1"/>
  <c r="F249" i="1"/>
  <c r="G249" i="1"/>
  <c r="F250" i="1"/>
  <c r="G250" i="1"/>
  <c r="F251" i="1"/>
  <c r="G251" i="1"/>
  <c r="F252" i="1"/>
  <c r="G252" i="1"/>
  <c r="F253" i="1"/>
  <c r="G253" i="1"/>
  <c r="F254" i="1"/>
  <c r="G254" i="1"/>
  <c r="F255" i="1"/>
  <c r="G255" i="1"/>
  <c r="F256" i="1"/>
  <c r="G256" i="1"/>
  <c r="F257" i="1"/>
  <c r="G257" i="1"/>
  <c r="F258" i="1"/>
  <c r="G258" i="1"/>
  <c r="F259" i="1"/>
  <c r="G259" i="1"/>
  <c r="F260" i="1"/>
  <c r="G260" i="1"/>
  <c r="F261" i="1"/>
  <c r="G261" i="1"/>
  <c r="F262" i="1"/>
  <c r="G262" i="1"/>
  <c r="F263" i="1"/>
  <c r="G263" i="1"/>
  <c r="F264" i="1"/>
  <c r="G264" i="1"/>
  <c r="F265" i="1"/>
  <c r="G265" i="1"/>
  <c r="F266" i="1"/>
  <c r="G266" i="1"/>
  <c r="F267" i="1"/>
  <c r="G267" i="1"/>
  <c r="F268" i="1"/>
  <c r="G268" i="1"/>
  <c r="F269" i="1"/>
  <c r="G269" i="1"/>
  <c r="F270" i="1"/>
  <c r="G270" i="1"/>
  <c r="F271" i="1"/>
  <c r="G271" i="1"/>
  <c r="F272" i="1"/>
  <c r="G272" i="1"/>
  <c r="F273" i="1"/>
  <c r="G273" i="1"/>
  <c r="F274" i="1"/>
  <c r="G274" i="1"/>
  <c r="F275" i="1"/>
  <c r="G275" i="1"/>
  <c r="F276" i="1"/>
  <c r="G276" i="1"/>
  <c r="G37" i="1"/>
  <c r="F37" i="1"/>
  <c r="X43" i="8" l="1"/>
  <c r="AD42" i="8"/>
  <c r="N37" i="8"/>
  <c r="P37" i="8" s="1"/>
  <c r="S38" i="8"/>
  <c r="M37" i="8"/>
  <c r="S37" i="8"/>
  <c r="D41" i="8"/>
  <c r="I40" i="8"/>
  <c r="H40" i="8"/>
  <c r="K40" i="8"/>
  <c r="N38" i="8"/>
  <c r="P38" i="8" s="1"/>
  <c r="W38" i="8"/>
  <c r="AC38" i="8" s="1"/>
  <c r="AE38" i="8" s="1"/>
  <c r="M38" i="8"/>
  <c r="W37" i="8"/>
  <c r="R39" i="8"/>
  <c r="J39" i="8"/>
  <c r="V37" i="1"/>
  <c r="E266" i="1"/>
  <c r="E267" i="1"/>
  <c r="E268" i="1"/>
  <c r="E269" i="1"/>
  <c r="E270" i="1"/>
  <c r="E271" i="1"/>
  <c r="E272" i="1"/>
  <c r="E273" i="1"/>
  <c r="E274" i="1"/>
  <c r="E275" i="1"/>
  <c r="E276" i="1"/>
  <c r="E265" i="1"/>
  <c r="E264" i="1"/>
  <c r="U38" i="8" l="1"/>
  <c r="AC37" i="8"/>
  <c r="AE37" i="8" s="1"/>
  <c r="X44" i="8"/>
  <c r="AD43" i="8"/>
  <c r="M39" i="8"/>
  <c r="Q39" i="8"/>
  <c r="S39" i="8" s="1"/>
  <c r="W39" i="8"/>
  <c r="AC39" i="8" s="1"/>
  <c r="AE39" i="8" s="1"/>
  <c r="O41" i="8"/>
  <c r="R40" i="8"/>
  <c r="J40" i="8"/>
  <c r="Z37" i="8"/>
  <c r="AB37" i="8" s="1"/>
  <c r="N39" i="8"/>
  <c r="O40" i="8"/>
  <c r="H41" i="8"/>
  <c r="D42" i="8"/>
  <c r="I41" i="8"/>
  <c r="K41" i="8"/>
  <c r="Y37" i="1"/>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X45" i="8" l="1"/>
  <c r="AD44" i="8"/>
  <c r="W40" i="8"/>
  <c r="AC40" i="8" s="1"/>
  <c r="AE40" i="8" s="1"/>
  <c r="Q40" i="8"/>
  <c r="S40" i="8" s="1"/>
  <c r="M40" i="8"/>
  <c r="N40" i="8"/>
  <c r="P40" i="8" s="1"/>
  <c r="P39" i="8"/>
  <c r="D43" i="8"/>
  <c r="I42" i="8"/>
  <c r="H42" i="8"/>
  <c r="K42" i="8"/>
  <c r="U39" i="8"/>
  <c r="AA38" i="8"/>
  <c r="V38" i="8"/>
  <c r="Z38" i="8" s="1"/>
  <c r="R41" i="8"/>
  <c r="J41" i="8"/>
  <c r="B620" i="4"/>
  <c r="B621" i="4" s="1"/>
  <c r="B619" i="4"/>
  <c r="D620" i="4"/>
  <c r="D619" i="4"/>
  <c r="F620" i="4"/>
  <c r="F619" i="4"/>
  <c r="H620" i="4"/>
  <c r="H619" i="4"/>
  <c r="D4"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5" i="2"/>
  <c r="L18" i="1"/>
  <c r="J4" i="2" l="1"/>
  <c r="K4" i="2" s="1"/>
  <c r="E67" i="2"/>
  <c r="J9" i="2" s="1"/>
  <c r="K9" i="2" s="1"/>
  <c r="E32" i="2"/>
  <c r="F7" i="2" s="1"/>
  <c r="G7" i="2" s="1"/>
  <c r="J67" i="2"/>
  <c r="K67" i="2" s="1"/>
  <c r="J63" i="2"/>
  <c r="K63" i="2" s="1"/>
  <c r="J55" i="2"/>
  <c r="K55" i="2" s="1"/>
  <c r="J51" i="2"/>
  <c r="K51" i="2" s="1"/>
  <c r="J47" i="2"/>
  <c r="K47" i="2" s="1"/>
  <c r="J39" i="2"/>
  <c r="K39" i="2" s="1"/>
  <c r="J35" i="2"/>
  <c r="K35" i="2" s="1"/>
  <c r="J31" i="2"/>
  <c r="K31" i="2" s="1"/>
  <c r="J23" i="2"/>
  <c r="K23" i="2" s="1"/>
  <c r="J19" i="2"/>
  <c r="K19" i="2" s="1"/>
  <c r="J15" i="2"/>
  <c r="K15" i="2" s="1"/>
  <c r="J11" i="2"/>
  <c r="K11" i="2" s="1"/>
  <c r="J66" i="2"/>
  <c r="K66" i="2" s="1"/>
  <c r="J62" i="2"/>
  <c r="K62" i="2" s="1"/>
  <c r="J58" i="2"/>
  <c r="K58" i="2" s="1"/>
  <c r="J54" i="2"/>
  <c r="K54" i="2" s="1"/>
  <c r="J50" i="2"/>
  <c r="K50" i="2" s="1"/>
  <c r="J46" i="2"/>
  <c r="K46" i="2" s="1"/>
  <c r="J42" i="2"/>
  <c r="K42" i="2" s="1"/>
  <c r="J38" i="2"/>
  <c r="K38" i="2" s="1"/>
  <c r="J34" i="2"/>
  <c r="K34" i="2" s="1"/>
  <c r="J30" i="2"/>
  <c r="K30" i="2" s="1"/>
  <c r="J26" i="2"/>
  <c r="K26" i="2" s="1"/>
  <c r="J22" i="2"/>
  <c r="K22" i="2" s="1"/>
  <c r="J18" i="2"/>
  <c r="K18" i="2" s="1"/>
  <c r="J14" i="2"/>
  <c r="K14" i="2" s="1"/>
  <c r="J10" i="2"/>
  <c r="K10" i="2" s="1"/>
  <c r="J6" i="2"/>
  <c r="K6" i="2" s="1"/>
  <c r="F18" i="2"/>
  <c r="G18" i="2" s="1"/>
  <c r="J65" i="2"/>
  <c r="K65" i="2" s="1"/>
  <c r="J61" i="2"/>
  <c r="K61" i="2" s="1"/>
  <c r="J57" i="2"/>
  <c r="K57" i="2" s="1"/>
  <c r="J53" i="2"/>
  <c r="K53" i="2" s="1"/>
  <c r="J49" i="2"/>
  <c r="K49" i="2" s="1"/>
  <c r="J45" i="2"/>
  <c r="K45" i="2" s="1"/>
  <c r="J41" i="2"/>
  <c r="K41" i="2" s="1"/>
  <c r="J37" i="2"/>
  <c r="K37" i="2" s="1"/>
  <c r="J33" i="2"/>
  <c r="K33" i="2" s="1"/>
  <c r="J29" i="2"/>
  <c r="K29" i="2" s="1"/>
  <c r="J25" i="2"/>
  <c r="K25" i="2" s="1"/>
  <c r="J21" i="2"/>
  <c r="K21" i="2" s="1"/>
  <c r="J17" i="2"/>
  <c r="K17" i="2" s="1"/>
  <c r="J13" i="2"/>
  <c r="K13" i="2" s="1"/>
  <c r="J5" i="2"/>
  <c r="K5" i="2" s="1"/>
  <c r="J64" i="2"/>
  <c r="K64" i="2" s="1"/>
  <c r="J60" i="2"/>
  <c r="K60" i="2" s="1"/>
  <c r="J56" i="2"/>
  <c r="K56" i="2" s="1"/>
  <c r="J52" i="2"/>
  <c r="K52" i="2" s="1"/>
  <c r="J48" i="2"/>
  <c r="K48" i="2" s="1"/>
  <c r="J44" i="2"/>
  <c r="K44" i="2" s="1"/>
  <c r="J40" i="2"/>
  <c r="K40" i="2" s="1"/>
  <c r="J36" i="2"/>
  <c r="K36" i="2" s="1"/>
  <c r="J32" i="2"/>
  <c r="K32" i="2" s="1"/>
  <c r="F32" i="2"/>
  <c r="G32" i="2" s="1"/>
  <c r="J28" i="2"/>
  <c r="K28" i="2" s="1"/>
  <c r="J24" i="2"/>
  <c r="K24" i="2" s="1"/>
  <c r="J20" i="2"/>
  <c r="K20" i="2" s="1"/>
  <c r="J16" i="2"/>
  <c r="K16" i="2" s="1"/>
  <c r="J12" i="2"/>
  <c r="K12" i="2" s="1"/>
  <c r="J8" i="2"/>
  <c r="K8" i="2" s="1"/>
  <c r="F26" i="2"/>
  <c r="G26" i="2" s="1"/>
  <c r="F10" i="2"/>
  <c r="G10" i="2" s="1"/>
  <c r="J7" i="2"/>
  <c r="K7" i="2" s="1"/>
  <c r="F22" i="2"/>
  <c r="G22" i="2" s="1"/>
  <c r="F6" i="2"/>
  <c r="G6" i="2" s="1"/>
  <c r="X46" i="8"/>
  <c r="AD45" i="8"/>
  <c r="M41" i="8"/>
  <c r="Q41" i="8"/>
  <c r="S41" i="8" s="1"/>
  <c r="W41" i="8"/>
  <c r="AC41" i="8" s="1"/>
  <c r="AE41" i="8" s="1"/>
  <c r="Y38" i="8"/>
  <c r="R42" i="8"/>
  <c r="J42" i="8"/>
  <c r="AB38" i="8"/>
  <c r="AA39" i="8"/>
  <c r="U40" i="8"/>
  <c r="V39" i="8"/>
  <c r="Z39" i="8" s="1"/>
  <c r="D44" i="8"/>
  <c r="I43" i="8"/>
  <c r="H43" i="8"/>
  <c r="O43" i="8"/>
  <c r="K43" i="8"/>
  <c r="N41" i="8"/>
  <c r="O42" i="8"/>
  <c r="F29" i="2"/>
  <c r="G29" i="2" s="1"/>
  <c r="F25" i="2"/>
  <c r="G25" i="2" s="1"/>
  <c r="F21" i="2"/>
  <c r="G21" i="2" s="1"/>
  <c r="F17" i="2"/>
  <c r="G17" i="2" s="1"/>
  <c r="F13" i="2"/>
  <c r="G13" i="2" s="1"/>
  <c r="F9" i="2"/>
  <c r="G9" i="2" s="1"/>
  <c r="F5" i="2"/>
  <c r="G5" i="2" s="1"/>
  <c r="F28" i="2"/>
  <c r="G28" i="2" s="1"/>
  <c r="F24" i="2"/>
  <c r="G24" i="2" s="1"/>
  <c r="F20" i="2"/>
  <c r="G20" i="2" s="1"/>
  <c r="F16" i="2"/>
  <c r="G16" i="2" s="1"/>
  <c r="F12" i="2"/>
  <c r="G12" i="2" s="1"/>
  <c r="F8" i="2"/>
  <c r="G8" i="2" s="1"/>
  <c r="F4" i="2"/>
  <c r="G4" i="2" s="1"/>
  <c r="F31" i="2"/>
  <c r="G31" i="2" s="1"/>
  <c r="F27" i="2"/>
  <c r="G27" i="2" s="1"/>
  <c r="F23" i="2"/>
  <c r="G23" i="2" s="1"/>
  <c r="F19" i="2"/>
  <c r="G19" i="2" s="1"/>
  <c r="F15" i="2"/>
  <c r="G15" i="2" s="1"/>
  <c r="F11" i="2"/>
  <c r="G11" i="2" s="1"/>
  <c r="K29" i="1"/>
  <c r="K27" i="1" s="1"/>
  <c r="K32" i="1"/>
  <c r="J30" i="1"/>
  <c r="H621" i="4"/>
  <c r="J31" i="1"/>
  <c r="J28" i="1"/>
  <c r="J21" i="1"/>
  <c r="J27" i="2" l="1"/>
  <c r="K27" i="2" s="1"/>
  <c r="J43" i="2"/>
  <c r="K43" i="2" s="1"/>
  <c r="J59" i="2"/>
  <c r="K59" i="2" s="1"/>
  <c r="F14" i="2"/>
  <c r="G14" i="2" s="1"/>
  <c r="K68" i="2"/>
  <c r="F30" i="2"/>
  <c r="G30" i="2" s="1"/>
  <c r="H32" i="2" s="1"/>
  <c r="X47" i="8"/>
  <c r="AD46" i="8"/>
  <c r="M42" i="8"/>
  <c r="Q42" i="8"/>
  <c r="S42" i="8" s="1"/>
  <c r="N42" i="8"/>
  <c r="P42" i="8" s="1"/>
  <c r="Y39" i="8"/>
  <c r="R43" i="8"/>
  <c r="J43" i="8"/>
  <c r="O44" i="8"/>
  <c r="D45" i="8"/>
  <c r="I44" i="8"/>
  <c r="H44" i="8"/>
  <c r="K44" i="8"/>
  <c r="U41" i="8"/>
  <c r="AA40" i="8"/>
  <c r="V40" i="8"/>
  <c r="Z40" i="8" s="1"/>
  <c r="AB39" i="8"/>
  <c r="P41" i="8"/>
  <c r="W42" i="8"/>
  <c r="AC42" i="8" s="1"/>
  <c r="AE42" i="8" s="1"/>
  <c r="H616" i="4"/>
  <c r="H617" i="4" s="1"/>
  <c r="J363" i="4"/>
  <c r="E37"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J23" i="1"/>
  <c r="K23" i="1" s="1"/>
  <c r="J22" i="1"/>
  <c r="J24" i="1"/>
  <c r="J25" i="1"/>
  <c r="J26"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38" i="1"/>
  <c r="L37" i="1"/>
  <c r="L38" i="1" s="1"/>
  <c r="D37" i="1"/>
  <c r="X48" i="8" l="1"/>
  <c r="AD48" i="8" s="1"/>
  <c r="AD47" i="8"/>
  <c r="M43" i="8"/>
  <c r="Q43" i="8"/>
  <c r="S43" i="8" s="1"/>
  <c r="N43" i="8"/>
  <c r="AB40" i="8"/>
  <c r="H45" i="8"/>
  <c r="D46" i="8"/>
  <c r="I45" i="8"/>
  <c r="K45" i="8"/>
  <c r="Y40" i="8"/>
  <c r="W43" i="8"/>
  <c r="AC43" i="8" s="1"/>
  <c r="AE43" i="8" s="1"/>
  <c r="AA41" i="8"/>
  <c r="U42" i="8"/>
  <c r="V41" i="8"/>
  <c r="Z41" i="8" s="1"/>
  <c r="O45" i="8"/>
  <c r="R44" i="8"/>
  <c r="J44" i="8"/>
  <c r="L39" i="1"/>
  <c r="O37" i="1"/>
  <c r="D38" i="1"/>
  <c r="H37" i="1"/>
  <c r="X37" i="1"/>
  <c r="X38" i="1" s="1"/>
  <c r="J20" i="1"/>
  <c r="K37" i="1" s="1"/>
  <c r="I37" i="1"/>
  <c r="W44" i="8" l="1"/>
  <c r="AC44" i="8" s="1"/>
  <c r="AE44" i="8" s="1"/>
  <c r="Q44" i="8"/>
  <c r="S44" i="8" s="1"/>
  <c r="Y41" i="8"/>
  <c r="N44" i="8"/>
  <c r="P44" i="8" s="1"/>
  <c r="P43" i="8"/>
  <c r="R45" i="8"/>
  <c r="J45" i="8"/>
  <c r="O46" i="8"/>
  <c r="AA42" i="8"/>
  <c r="U43" i="8"/>
  <c r="V42" i="8"/>
  <c r="Z42" i="8" s="1"/>
  <c r="M44" i="8"/>
  <c r="AB41" i="8"/>
  <c r="D47" i="8"/>
  <c r="I46" i="8"/>
  <c r="H46" i="8"/>
  <c r="K46" i="8"/>
  <c r="L40" i="1"/>
  <c r="O38" i="1"/>
  <c r="K38" i="1"/>
  <c r="X39" i="1"/>
  <c r="D39" i="1"/>
  <c r="K39" i="1" s="1"/>
  <c r="K20" i="1"/>
  <c r="J37" i="1"/>
  <c r="M37" i="1" s="1"/>
  <c r="I38" i="1"/>
  <c r="H38" i="1"/>
  <c r="W45" i="8" l="1"/>
  <c r="AC45" i="8" s="1"/>
  <c r="AE45" i="8" s="1"/>
  <c r="Q45" i="8"/>
  <c r="S45" i="8" s="1"/>
  <c r="R46" i="8"/>
  <c r="J46" i="8"/>
  <c r="M46" i="8" s="1"/>
  <c r="Y42" i="8"/>
  <c r="N45" i="8"/>
  <c r="AA43" i="8"/>
  <c r="U44" i="8"/>
  <c r="V43" i="8"/>
  <c r="Z43" i="8" s="1"/>
  <c r="M45" i="8"/>
  <c r="D48" i="8"/>
  <c r="I47" i="8"/>
  <c r="H47" i="8"/>
  <c r="O47" i="8"/>
  <c r="K47" i="8"/>
  <c r="AB42" i="8"/>
  <c r="W37" i="1"/>
  <c r="L41" i="1"/>
  <c r="N37" i="1"/>
  <c r="H39" i="1"/>
  <c r="O39" i="1"/>
  <c r="X40" i="1"/>
  <c r="X41" i="1" s="1"/>
  <c r="X42" i="1" s="1"/>
  <c r="X43" i="1" s="1"/>
  <c r="X44" i="1" s="1"/>
  <c r="X45" i="1" s="1"/>
  <c r="X46" i="1" s="1"/>
  <c r="X47" i="1" s="1"/>
  <c r="X48" i="1" s="1"/>
  <c r="I39" i="1"/>
  <c r="D40" i="1"/>
  <c r="J38" i="1"/>
  <c r="W38" i="1" s="1"/>
  <c r="W46" i="8" l="1"/>
  <c r="AC46" i="8" s="1"/>
  <c r="AE46" i="8" s="1"/>
  <c r="Q46" i="8"/>
  <c r="S46" i="8" s="1"/>
  <c r="N46" i="8"/>
  <c r="P46" i="8" s="1"/>
  <c r="P45" i="8"/>
  <c r="R47" i="8"/>
  <c r="J47" i="8"/>
  <c r="O48" i="8"/>
  <c r="Y43" i="8"/>
  <c r="U45" i="8"/>
  <c r="AA44" i="8"/>
  <c r="V44" i="8"/>
  <c r="Z44" i="8" s="1"/>
  <c r="D49" i="8"/>
  <c r="I48" i="8"/>
  <c r="H48" i="8"/>
  <c r="K48" i="8"/>
  <c r="AB43" i="8"/>
  <c r="J39" i="1"/>
  <c r="N39" i="1" s="1"/>
  <c r="U38" i="1"/>
  <c r="U39" i="1" s="1"/>
  <c r="Z37" i="1"/>
  <c r="AB37" i="1" s="1"/>
  <c r="L42" i="1"/>
  <c r="N38" i="1"/>
  <c r="T38" i="1" s="1"/>
  <c r="O40" i="1"/>
  <c r="K40" i="1"/>
  <c r="P37" i="1"/>
  <c r="T37" i="1"/>
  <c r="M38" i="1"/>
  <c r="D41" i="1"/>
  <c r="H40" i="1"/>
  <c r="I40" i="1"/>
  <c r="M47" i="8" l="1"/>
  <c r="Q47" i="8"/>
  <c r="S47" i="8" s="1"/>
  <c r="N47" i="8"/>
  <c r="P47" i="8" s="1"/>
  <c r="Y44" i="8"/>
  <c r="AA45" i="8"/>
  <c r="U46" i="8"/>
  <c r="V45" i="8"/>
  <c r="Z45" i="8" s="1"/>
  <c r="W47" i="8"/>
  <c r="AC47" i="8" s="1"/>
  <c r="AE47" i="8" s="1"/>
  <c r="H49" i="8"/>
  <c r="D50" i="8"/>
  <c r="I49" i="8"/>
  <c r="K49" i="8"/>
  <c r="AB44" i="8"/>
  <c r="R48" i="8"/>
  <c r="J48" i="8"/>
  <c r="AC37" i="1"/>
  <c r="T39" i="1"/>
  <c r="P39" i="1"/>
  <c r="M39" i="1"/>
  <c r="W39" i="1"/>
  <c r="U40" i="1" s="1"/>
  <c r="L43" i="1"/>
  <c r="P38" i="1"/>
  <c r="O41" i="1"/>
  <c r="K41" i="1"/>
  <c r="AA38" i="1"/>
  <c r="V38" i="1"/>
  <c r="Z38" i="1" s="1"/>
  <c r="J40" i="1"/>
  <c r="N40" i="1" s="1"/>
  <c r="D42" i="1"/>
  <c r="H41" i="1"/>
  <c r="I41" i="1"/>
  <c r="M48" i="8" l="1"/>
  <c r="Q48" i="8"/>
  <c r="S48" i="8" s="1"/>
  <c r="W48" i="8"/>
  <c r="AC48" i="8" s="1"/>
  <c r="AE48" i="8" s="1"/>
  <c r="D51" i="8"/>
  <c r="I50" i="8"/>
  <c r="H50" i="8"/>
  <c r="K50" i="8"/>
  <c r="N48" i="8"/>
  <c r="AB45" i="8"/>
  <c r="R49" i="8"/>
  <c r="J49" i="8"/>
  <c r="Y45" i="8"/>
  <c r="O49" i="8"/>
  <c r="AA46" i="8"/>
  <c r="U47" i="8"/>
  <c r="V46" i="8"/>
  <c r="Z46" i="8" s="1"/>
  <c r="L44" i="1"/>
  <c r="W40" i="1"/>
  <c r="U41" i="1" s="1"/>
  <c r="AC38" i="1"/>
  <c r="O42" i="1"/>
  <c r="K42" i="1"/>
  <c r="AB38" i="1"/>
  <c r="P40" i="1"/>
  <c r="T40" i="1"/>
  <c r="Y38" i="1"/>
  <c r="AA39" i="1"/>
  <c r="V39" i="1"/>
  <c r="Z39" i="1" s="1"/>
  <c r="M40" i="1"/>
  <c r="D43" i="1"/>
  <c r="I42" i="1"/>
  <c r="H42" i="1"/>
  <c r="J41" i="1"/>
  <c r="W41" i="1" s="1"/>
  <c r="M49" i="8" l="1"/>
  <c r="Q49" i="8"/>
  <c r="S49" i="8" s="1"/>
  <c r="N49" i="8"/>
  <c r="P48" i="8"/>
  <c r="AA47" i="8"/>
  <c r="U48" i="8"/>
  <c r="V47" i="8"/>
  <c r="Z47" i="8" s="1"/>
  <c r="W49" i="8"/>
  <c r="AC49" i="8" s="1"/>
  <c r="D52" i="8"/>
  <c r="I51" i="8"/>
  <c r="H51" i="8"/>
  <c r="K51" i="8"/>
  <c r="Y46" i="8"/>
  <c r="AB46" i="8"/>
  <c r="R50" i="8"/>
  <c r="J50" i="8"/>
  <c r="O51" i="8"/>
  <c r="O50" i="8"/>
  <c r="U42" i="1"/>
  <c r="L45" i="1"/>
  <c r="AC39" i="1"/>
  <c r="N41" i="1"/>
  <c r="O43" i="1"/>
  <c r="K43" i="1"/>
  <c r="AB39" i="1"/>
  <c r="Y39" i="1"/>
  <c r="AA40" i="1"/>
  <c r="V40" i="1"/>
  <c r="Z40" i="1" s="1"/>
  <c r="M41" i="1"/>
  <c r="D44" i="1"/>
  <c r="H43" i="1"/>
  <c r="I43" i="1"/>
  <c r="J42" i="1"/>
  <c r="M42" i="1" s="1"/>
  <c r="N50" i="8" l="1"/>
  <c r="P50" i="8" s="1"/>
  <c r="Q50" i="8"/>
  <c r="S50" i="8" s="1"/>
  <c r="AB47" i="8"/>
  <c r="P49" i="8"/>
  <c r="M50" i="8"/>
  <c r="W50" i="8"/>
  <c r="AC50" i="8" s="1"/>
  <c r="D53" i="8"/>
  <c r="I52" i="8"/>
  <c r="H52" i="8"/>
  <c r="K52" i="8"/>
  <c r="Y47" i="8"/>
  <c r="R51" i="8"/>
  <c r="J51" i="8"/>
  <c r="O52" i="8"/>
  <c r="U49" i="8"/>
  <c r="AA48" i="8"/>
  <c r="V48" i="8"/>
  <c r="Z48" i="8" s="1"/>
  <c r="L46" i="1"/>
  <c r="W42" i="1"/>
  <c r="U43" i="1" s="1"/>
  <c r="AB40" i="1"/>
  <c r="O44" i="1"/>
  <c r="K44" i="1"/>
  <c r="N42" i="1"/>
  <c r="P41" i="1"/>
  <c r="T41" i="1"/>
  <c r="AC40" i="1"/>
  <c r="Y40" i="1"/>
  <c r="AA41" i="1"/>
  <c r="V41" i="1"/>
  <c r="Z41" i="1" s="1"/>
  <c r="D45" i="1"/>
  <c r="H44" i="1"/>
  <c r="I44" i="1"/>
  <c r="J43" i="1"/>
  <c r="W43" i="1" s="1"/>
  <c r="W51" i="8" l="1"/>
  <c r="AC51" i="8" s="1"/>
  <c r="Q51" i="8"/>
  <c r="S51" i="8" s="1"/>
  <c r="N51" i="8"/>
  <c r="P51" i="8" s="1"/>
  <c r="M51" i="8"/>
  <c r="H53" i="8"/>
  <c r="D54" i="8"/>
  <c r="I53" i="8"/>
  <c r="K53" i="8"/>
  <c r="X49" i="8"/>
  <c r="U50" i="8"/>
  <c r="V49" i="8"/>
  <c r="Z49" i="8" s="1"/>
  <c r="AB48" i="8"/>
  <c r="O53" i="8"/>
  <c r="R52" i="8"/>
  <c r="J52" i="8"/>
  <c r="Y48" i="8"/>
  <c r="L47" i="1"/>
  <c r="U44" i="1"/>
  <c r="N43" i="1"/>
  <c r="O45" i="1"/>
  <c r="K45" i="1"/>
  <c r="AC41" i="1"/>
  <c r="P42" i="1"/>
  <c r="T42" i="1"/>
  <c r="Y41" i="1"/>
  <c r="AA42" i="1"/>
  <c r="V42" i="1"/>
  <c r="Z42" i="1" s="1"/>
  <c r="AB41" i="1"/>
  <c r="M43" i="1"/>
  <c r="J44" i="1"/>
  <c r="W44" i="1" s="1"/>
  <c r="D46" i="1"/>
  <c r="H45" i="1"/>
  <c r="I45" i="1"/>
  <c r="X50" i="8" l="1"/>
  <c r="AA50" i="8" s="1"/>
  <c r="AD49" i="8"/>
  <c r="AE49" i="8" s="1"/>
  <c r="M52" i="8"/>
  <c r="Q52" i="8"/>
  <c r="S52" i="8" s="1"/>
  <c r="U51" i="8"/>
  <c r="V50" i="8"/>
  <c r="Z50" i="8" s="1"/>
  <c r="W52" i="8"/>
  <c r="AC52" i="8" s="1"/>
  <c r="R53" i="8"/>
  <c r="J53" i="8"/>
  <c r="O54" i="8"/>
  <c r="AA49" i="8"/>
  <c r="AB49" i="8" s="1"/>
  <c r="N52" i="8"/>
  <c r="Y49" i="8"/>
  <c r="D55" i="8"/>
  <c r="I54" i="8"/>
  <c r="H54" i="8"/>
  <c r="K54" i="8"/>
  <c r="U45" i="1"/>
  <c r="L48" i="1"/>
  <c r="O46" i="1"/>
  <c r="K46" i="1"/>
  <c r="N44" i="1"/>
  <c r="AC42" i="1"/>
  <c r="P43" i="1"/>
  <c r="T43" i="1"/>
  <c r="AB42" i="1"/>
  <c r="AA43" i="1"/>
  <c r="V43" i="1"/>
  <c r="Z43" i="1" s="1"/>
  <c r="Y42" i="1"/>
  <c r="M44" i="1"/>
  <c r="D47" i="1"/>
  <c r="I46" i="1"/>
  <c r="H46" i="1"/>
  <c r="J45" i="1"/>
  <c r="M45" i="1" s="1"/>
  <c r="X51" i="8" l="1"/>
  <c r="AA51" i="8" s="1"/>
  <c r="AD50" i="8"/>
  <c r="AE50" i="8" s="1"/>
  <c r="N53" i="8"/>
  <c r="P53" i="8" s="1"/>
  <c r="Q53" i="8"/>
  <c r="S53" i="8" s="1"/>
  <c r="Y50" i="8"/>
  <c r="AB50" i="8"/>
  <c r="M53" i="8"/>
  <c r="W53" i="8"/>
  <c r="AC53" i="8" s="1"/>
  <c r="D56" i="8"/>
  <c r="I55" i="8"/>
  <c r="H55" i="8"/>
  <c r="K55" i="8"/>
  <c r="P52" i="8"/>
  <c r="R54" i="8"/>
  <c r="J54" i="8"/>
  <c r="O55" i="8"/>
  <c r="U52" i="8"/>
  <c r="V51" i="8"/>
  <c r="Z51" i="8" s="1"/>
  <c r="W45" i="1"/>
  <c r="U46" i="1" s="1"/>
  <c r="O47" i="1"/>
  <c r="K47" i="1"/>
  <c r="N45" i="1"/>
  <c r="AC43" i="1"/>
  <c r="P44" i="1"/>
  <c r="T44" i="1"/>
  <c r="AB43" i="1"/>
  <c r="AA44" i="1"/>
  <c r="V44" i="1"/>
  <c r="Z44" i="1" s="1"/>
  <c r="Y43" i="1"/>
  <c r="J46" i="1"/>
  <c r="W46" i="1" s="1"/>
  <c r="D48" i="1"/>
  <c r="H47" i="1"/>
  <c r="I47" i="1"/>
  <c r="X52" i="8" l="1"/>
  <c r="AA52" i="8" s="1"/>
  <c r="AD51" i="8"/>
  <c r="AE51" i="8" s="1"/>
  <c r="M54" i="8"/>
  <c r="Q54" i="8"/>
  <c r="S54" i="8" s="1"/>
  <c r="Y51" i="8"/>
  <c r="AB51" i="8"/>
  <c r="W54" i="8"/>
  <c r="AC54" i="8" s="1"/>
  <c r="D57" i="8"/>
  <c r="I56" i="8"/>
  <c r="H56" i="8"/>
  <c r="K56" i="8"/>
  <c r="R55" i="8"/>
  <c r="J55" i="8"/>
  <c r="M55" i="8" s="1"/>
  <c r="N54" i="8"/>
  <c r="U53" i="8"/>
  <c r="V52" i="8"/>
  <c r="Z52" i="8" s="1"/>
  <c r="U47" i="1"/>
  <c r="O48" i="1"/>
  <c r="K48" i="1"/>
  <c r="N46" i="1"/>
  <c r="AC44" i="1"/>
  <c r="P45" i="1"/>
  <c r="T45" i="1"/>
  <c r="AB44" i="1"/>
  <c r="AA45" i="1"/>
  <c r="V45" i="1"/>
  <c r="Z45" i="1" s="1"/>
  <c r="Y44" i="1"/>
  <c r="M46" i="1"/>
  <c r="D49" i="1"/>
  <c r="K49" i="1" s="1"/>
  <c r="H48" i="1"/>
  <c r="I48" i="1"/>
  <c r="J47" i="1"/>
  <c r="M47" i="1" s="1"/>
  <c r="X53" i="8" l="1"/>
  <c r="AA53" i="8" s="1"/>
  <c r="AD52" i="8"/>
  <c r="AE52" i="8" s="1"/>
  <c r="N55" i="8"/>
  <c r="P55" i="8" s="1"/>
  <c r="Q55" i="8"/>
  <c r="S55" i="8" s="1"/>
  <c r="Y52" i="8"/>
  <c r="O57" i="8"/>
  <c r="R56" i="8"/>
  <c r="J56" i="8"/>
  <c r="U54" i="8"/>
  <c r="V53" i="8"/>
  <c r="Z53" i="8" s="1"/>
  <c r="AB52" i="8"/>
  <c r="W55" i="8"/>
  <c r="AC55" i="8" s="1"/>
  <c r="O56" i="8"/>
  <c r="H57" i="8"/>
  <c r="D58" i="8"/>
  <c r="I57" i="8"/>
  <c r="K57" i="8"/>
  <c r="P54" i="8"/>
  <c r="W47" i="1"/>
  <c r="U48" i="1" s="1"/>
  <c r="AC45" i="1"/>
  <c r="N47" i="1"/>
  <c r="P46" i="1"/>
  <c r="T46" i="1"/>
  <c r="Y45" i="1"/>
  <c r="AB45" i="1"/>
  <c r="AA46" i="1"/>
  <c r="V46" i="1"/>
  <c r="Z46" i="1" s="1"/>
  <c r="L49" i="1"/>
  <c r="J48" i="1"/>
  <c r="M48" i="1" s="1"/>
  <c r="D50" i="1"/>
  <c r="K50" i="1" s="1"/>
  <c r="I49" i="1"/>
  <c r="H49" i="1"/>
  <c r="X54" i="8" l="1"/>
  <c r="AA54" i="8" s="1"/>
  <c r="AD53" i="8"/>
  <c r="AE53" i="8" s="1"/>
  <c r="W56" i="8"/>
  <c r="AC56" i="8" s="1"/>
  <c r="Q56" i="8"/>
  <c r="S56" i="8" s="1"/>
  <c r="M56" i="8"/>
  <c r="N56" i="8"/>
  <c r="AB53" i="8"/>
  <c r="D59" i="8"/>
  <c r="I58" i="8"/>
  <c r="H58" i="8"/>
  <c r="K58" i="8"/>
  <c r="Y53" i="8"/>
  <c r="R57" i="8"/>
  <c r="J57" i="8"/>
  <c r="U55" i="8"/>
  <c r="V54" i="8"/>
  <c r="Z54" i="8" s="1"/>
  <c r="L50" i="1"/>
  <c r="O50" i="1" s="1"/>
  <c r="W48" i="1"/>
  <c r="U49" i="1" s="1"/>
  <c r="AC46" i="1"/>
  <c r="N48" i="1"/>
  <c r="P47" i="1"/>
  <c r="T47" i="1"/>
  <c r="AB46" i="1"/>
  <c r="AA47" i="1"/>
  <c r="V47" i="1"/>
  <c r="Z47" i="1" s="1"/>
  <c r="Y46" i="1"/>
  <c r="O49" i="1"/>
  <c r="D51" i="1"/>
  <c r="I50" i="1"/>
  <c r="H50" i="1"/>
  <c r="J49" i="1"/>
  <c r="W49" i="1" s="1"/>
  <c r="Y54" i="8" l="1"/>
  <c r="X55" i="8"/>
  <c r="AA55" i="8" s="1"/>
  <c r="AD54" i="8"/>
  <c r="AE54" i="8" s="1"/>
  <c r="M57" i="8"/>
  <c r="Q57" i="8"/>
  <c r="S57" i="8" s="1"/>
  <c r="AB54" i="8"/>
  <c r="P56" i="8"/>
  <c r="R58" i="8"/>
  <c r="J58" i="8"/>
  <c r="N58" i="8" s="1"/>
  <c r="O59" i="8"/>
  <c r="D60" i="8"/>
  <c r="I59" i="8"/>
  <c r="H59" i="8"/>
  <c r="K59" i="8"/>
  <c r="U56" i="8"/>
  <c r="V55" i="8"/>
  <c r="Z55" i="8" s="1"/>
  <c r="O58" i="8"/>
  <c r="N57" i="8"/>
  <c r="W57" i="8"/>
  <c r="AC57" i="8" s="1"/>
  <c r="U50" i="1"/>
  <c r="AA48" i="1"/>
  <c r="L51" i="1"/>
  <c r="O51" i="1" s="1"/>
  <c r="N49" i="1"/>
  <c r="K51" i="1"/>
  <c r="AC47" i="1"/>
  <c r="P48" i="1"/>
  <c r="T48" i="1"/>
  <c r="Y47" i="1"/>
  <c r="AB47" i="1"/>
  <c r="V48" i="1"/>
  <c r="Z48" i="1" s="1"/>
  <c r="M49" i="1"/>
  <c r="D52" i="1"/>
  <c r="I51" i="1"/>
  <c r="H51" i="1"/>
  <c r="J50" i="1"/>
  <c r="M50" i="1" s="1"/>
  <c r="X56" i="8" l="1"/>
  <c r="AA56" i="8" s="1"/>
  <c r="AD55" i="8"/>
  <c r="AE55" i="8" s="1"/>
  <c r="M58" i="8"/>
  <c r="Q58" i="8"/>
  <c r="S58" i="8" s="1"/>
  <c r="P58" i="8"/>
  <c r="P57" i="8"/>
  <c r="Y55" i="8"/>
  <c r="D61" i="8"/>
  <c r="I60" i="8"/>
  <c r="H60" i="8"/>
  <c r="K60" i="8"/>
  <c r="U57" i="8"/>
  <c r="V56" i="8"/>
  <c r="Z56" i="8" s="1"/>
  <c r="W58" i="8"/>
  <c r="AC58" i="8" s="1"/>
  <c r="AB55" i="8"/>
  <c r="R59" i="8"/>
  <c r="J59" i="8"/>
  <c r="W50" i="1"/>
  <c r="U51" i="1" s="1"/>
  <c r="L52" i="1"/>
  <c r="O52" i="1" s="1"/>
  <c r="T49" i="1"/>
  <c r="P49" i="1"/>
  <c r="N50" i="1"/>
  <c r="K52" i="1"/>
  <c r="AC48" i="1"/>
  <c r="AB48" i="1"/>
  <c r="Y48" i="1"/>
  <c r="V49" i="1"/>
  <c r="Z49" i="1" s="1"/>
  <c r="X49" i="1"/>
  <c r="AA49" i="1" s="1"/>
  <c r="J51" i="1"/>
  <c r="W51" i="1" s="1"/>
  <c r="D53" i="1"/>
  <c r="I52" i="1"/>
  <c r="H52" i="1"/>
  <c r="X57" i="8" l="1"/>
  <c r="AA57" i="8" s="1"/>
  <c r="AD56" i="8"/>
  <c r="AE56" i="8" s="1"/>
  <c r="M59" i="8"/>
  <c r="Q59" i="8"/>
  <c r="S59" i="8" s="1"/>
  <c r="AB56" i="8"/>
  <c r="Y56" i="8"/>
  <c r="N59" i="8"/>
  <c r="R60" i="8"/>
  <c r="J60" i="8"/>
  <c r="O60" i="8"/>
  <c r="O61" i="8"/>
  <c r="H61" i="8"/>
  <c r="D62" i="8"/>
  <c r="I61" i="8"/>
  <c r="K61" i="8"/>
  <c r="W59" i="8"/>
  <c r="AC59" i="8" s="1"/>
  <c r="U58" i="8"/>
  <c r="V57" i="8"/>
  <c r="Z57" i="8" s="1"/>
  <c r="U52" i="1"/>
  <c r="L53" i="1"/>
  <c r="O53" i="1" s="1"/>
  <c r="X50" i="1"/>
  <c r="AA50" i="1" s="1"/>
  <c r="K53" i="1"/>
  <c r="N51" i="1"/>
  <c r="P50" i="1"/>
  <c r="T50" i="1"/>
  <c r="AC49" i="1"/>
  <c r="Y49" i="1"/>
  <c r="AB49" i="1"/>
  <c r="V50" i="1"/>
  <c r="Z50" i="1" s="1"/>
  <c r="M51" i="1"/>
  <c r="J52" i="1"/>
  <c r="W52" i="1" s="1"/>
  <c r="D54" i="1"/>
  <c r="I53" i="1"/>
  <c r="H53" i="1"/>
  <c r="X58" i="8" l="1"/>
  <c r="AA58" i="8" s="1"/>
  <c r="AD57" i="8"/>
  <c r="AE57" i="8" s="1"/>
  <c r="N60" i="8"/>
  <c r="P60" i="8" s="1"/>
  <c r="Q60" i="8"/>
  <c r="S60" i="8" s="1"/>
  <c r="Y57" i="8"/>
  <c r="R61" i="8"/>
  <c r="J61" i="8"/>
  <c r="O62" i="8"/>
  <c r="W60" i="8"/>
  <c r="AC60" i="8" s="1"/>
  <c r="P59" i="8"/>
  <c r="M60" i="8"/>
  <c r="U59" i="8"/>
  <c r="V58" i="8"/>
  <c r="Z58" i="8" s="1"/>
  <c r="D63" i="8"/>
  <c r="I62" i="8"/>
  <c r="H62" i="8"/>
  <c r="K62" i="8"/>
  <c r="AB57" i="8"/>
  <c r="U53" i="1"/>
  <c r="L54" i="1"/>
  <c r="O54" i="1" s="1"/>
  <c r="X51" i="1"/>
  <c r="X52" i="1" s="1"/>
  <c r="X53" i="1" s="1"/>
  <c r="X54" i="1" s="1"/>
  <c r="X55" i="1" s="1"/>
  <c r="X56" i="1" s="1"/>
  <c r="X57" i="1" s="1"/>
  <c r="X58" i="1" s="1"/>
  <c r="X59" i="1" s="1"/>
  <c r="X60" i="1" s="1"/>
  <c r="AC50" i="1"/>
  <c r="N52" i="1"/>
  <c r="K54" i="1"/>
  <c r="P51" i="1"/>
  <c r="T51" i="1"/>
  <c r="AB50" i="1"/>
  <c r="V51" i="1"/>
  <c r="Z51" i="1" s="1"/>
  <c r="Y50" i="1"/>
  <c r="M52" i="1"/>
  <c r="J53" i="1"/>
  <c r="W53" i="1" s="1"/>
  <c r="D55" i="1"/>
  <c r="H54" i="1"/>
  <c r="I54" i="1"/>
  <c r="X59" i="8" l="1"/>
  <c r="AA59" i="8" s="1"/>
  <c r="AD58" i="8"/>
  <c r="AE58" i="8" s="1"/>
  <c r="M61" i="8"/>
  <c r="Q61" i="8"/>
  <c r="S61" i="8" s="1"/>
  <c r="W61" i="8"/>
  <c r="AC61" i="8" s="1"/>
  <c r="Y58" i="8"/>
  <c r="R62" i="8"/>
  <c r="J62" i="8"/>
  <c r="O63" i="8"/>
  <c r="D64" i="8"/>
  <c r="I63" i="8"/>
  <c r="H63" i="8"/>
  <c r="K63" i="8"/>
  <c r="U60" i="8"/>
  <c r="V59" i="8"/>
  <c r="Z59" i="8" s="1"/>
  <c r="AB58" i="8"/>
  <c r="N61" i="8"/>
  <c r="U54" i="1"/>
  <c r="L55" i="1"/>
  <c r="O55" i="1" s="1"/>
  <c r="AA52" i="1"/>
  <c r="AA51" i="1"/>
  <c r="AC51" i="1" s="1"/>
  <c r="N53" i="1"/>
  <c r="K55" i="1"/>
  <c r="P52" i="1"/>
  <c r="T52" i="1"/>
  <c r="Y51" i="1"/>
  <c r="V52" i="1"/>
  <c r="Z52" i="1" s="1"/>
  <c r="AA53" i="1"/>
  <c r="M53" i="1"/>
  <c r="J54" i="1"/>
  <c r="W54" i="1" s="1"/>
  <c r="U55" i="1" s="1"/>
  <c r="D56" i="1"/>
  <c r="I55" i="1"/>
  <c r="H55" i="1"/>
  <c r="X60" i="8" l="1"/>
  <c r="AD60" i="8" s="1"/>
  <c r="AE60" i="8" s="1"/>
  <c r="AD59" i="8"/>
  <c r="AE59" i="8" s="1"/>
  <c r="M62" i="8"/>
  <c r="Q62" i="8"/>
  <c r="S62" i="8" s="1"/>
  <c r="N62" i="8"/>
  <c r="P62" i="8" s="1"/>
  <c r="P61" i="8"/>
  <c r="U61" i="8"/>
  <c r="V60" i="8"/>
  <c r="Z60" i="8" s="1"/>
  <c r="AB59" i="8"/>
  <c r="W62" i="8"/>
  <c r="AC62" i="8" s="1"/>
  <c r="R63" i="8"/>
  <c r="J63" i="8"/>
  <c r="O64" i="8"/>
  <c r="Y59" i="8"/>
  <c r="D65" i="8"/>
  <c r="I64" i="8"/>
  <c r="H64" i="8"/>
  <c r="K64" i="8"/>
  <c r="L56" i="1"/>
  <c r="O56" i="1" s="1"/>
  <c r="AB51" i="1"/>
  <c r="N54" i="1"/>
  <c r="K56" i="1"/>
  <c r="AC52" i="1"/>
  <c r="P53" i="1"/>
  <c r="T53" i="1"/>
  <c r="Y52" i="1"/>
  <c r="AB52" i="1"/>
  <c r="V53" i="1"/>
  <c r="Z53" i="1" s="1"/>
  <c r="M54" i="1"/>
  <c r="AA54" i="1"/>
  <c r="J55" i="1"/>
  <c r="W55" i="1" s="1"/>
  <c r="U56" i="1" s="1"/>
  <c r="D57" i="1"/>
  <c r="H56" i="1"/>
  <c r="I56" i="1"/>
  <c r="AA60" i="8" l="1"/>
  <c r="AB60" i="8" s="1"/>
  <c r="N63" i="8"/>
  <c r="P63" i="8" s="1"/>
  <c r="Q63" i="8"/>
  <c r="S63" i="8" s="1"/>
  <c r="W63" i="8"/>
  <c r="AC63" i="8" s="1"/>
  <c r="Y60" i="8"/>
  <c r="O65" i="8"/>
  <c r="R64" i="8"/>
  <c r="J64" i="8"/>
  <c r="M63" i="8"/>
  <c r="X61" i="8"/>
  <c r="U62" i="8"/>
  <c r="V61" i="8"/>
  <c r="Z61" i="8" s="1"/>
  <c r="H65" i="8"/>
  <c r="D66" i="8"/>
  <c r="I65" i="8"/>
  <c r="K65" i="8"/>
  <c r="L57" i="1"/>
  <c r="O57" i="1" s="1"/>
  <c r="K57" i="1"/>
  <c r="N55" i="1"/>
  <c r="AC53" i="1"/>
  <c r="P54" i="1"/>
  <c r="T54" i="1"/>
  <c r="Y53" i="1"/>
  <c r="AB53" i="1"/>
  <c r="V54" i="1"/>
  <c r="Z54" i="1" s="1"/>
  <c r="AA55" i="1"/>
  <c r="M55" i="1"/>
  <c r="J56" i="1"/>
  <c r="W56" i="1" s="1"/>
  <c r="U57" i="1" s="1"/>
  <c r="D58" i="1"/>
  <c r="H57" i="1"/>
  <c r="I57" i="1"/>
  <c r="X62" i="8" l="1"/>
  <c r="AA62" i="8" s="1"/>
  <c r="AD61" i="8"/>
  <c r="AE61" i="8" s="1"/>
  <c r="M64" i="8"/>
  <c r="Q64" i="8"/>
  <c r="S64" i="8" s="1"/>
  <c r="N64" i="8"/>
  <c r="P64" i="8" s="1"/>
  <c r="Y61" i="8"/>
  <c r="D67" i="8"/>
  <c r="I66" i="8"/>
  <c r="H66" i="8"/>
  <c r="K66" i="8"/>
  <c r="U63" i="8"/>
  <c r="V62" i="8"/>
  <c r="Z62" i="8" s="1"/>
  <c r="W64" i="8"/>
  <c r="AC64" i="8" s="1"/>
  <c r="AA61" i="8"/>
  <c r="AB61" i="8" s="1"/>
  <c r="R65" i="8"/>
  <c r="J65" i="8"/>
  <c r="O66" i="8"/>
  <c r="L58" i="1"/>
  <c r="O58" i="1" s="1"/>
  <c r="K58" i="1"/>
  <c r="AC54" i="1"/>
  <c r="N56" i="1"/>
  <c r="P55" i="1"/>
  <c r="T55" i="1"/>
  <c r="AB54" i="1"/>
  <c r="Y54" i="1"/>
  <c r="V55" i="1"/>
  <c r="Z55" i="1" s="1"/>
  <c r="AA56" i="1"/>
  <c r="M56" i="1"/>
  <c r="J57" i="1"/>
  <c r="W57" i="1" s="1"/>
  <c r="U58" i="1" s="1"/>
  <c r="D59" i="1"/>
  <c r="I58" i="1"/>
  <c r="H58" i="1"/>
  <c r="X63" i="8" l="1"/>
  <c r="AA63" i="8" s="1"/>
  <c r="AD62" i="8"/>
  <c r="AE62" i="8" s="1"/>
  <c r="M65" i="8"/>
  <c r="Q65" i="8"/>
  <c r="S65" i="8" s="1"/>
  <c r="AB62" i="8"/>
  <c r="D68" i="8"/>
  <c r="I67" i="8"/>
  <c r="H67" i="8"/>
  <c r="K67" i="8"/>
  <c r="W65" i="8"/>
  <c r="AC65" i="8" s="1"/>
  <c r="R66" i="8"/>
  <c r="J66" i="8"/>
  <c r="Y62" i="8"/>
  <c r="U64" i="8"/>
  <c r="V63" i="8"/>
  <c r="Z63" i="8" s="1"/>
  <c r="N65" i="8"/>
  <c r="L59" i="1"/>
  <c r="O59" i="1" s="1"/>
  <c r="AC55" i="1"/>
  <c r="N57" i="1"/>
  <c r="K59" i="1"/>
  <c r="P56" i="1"/>
  <c r="T56" i="1"/>
  <c r="Y55" i="1"/>
  <c r="AB55" i="1"/>
  <c r="V56" i="1"/>
  <c r="Z56" i="1" s="1"/>
  <c r="AA57" i="1"/>
  <c r="M57" i="1"/>
  <c r="D60" i="1"/>
  <c r="I59" i="1"/>
  <c r="H59" i="1"/>
  <c r="J58" i="1"/>
  <c r="M58" i="1" s="1"/>
  <c r="X64" i="8" l="1"/>
  <c r="AD63" i="8"/>
  <c r="AE63" i="8" s="1"/>
  <c r="N66" i="8"/>
  <c r="P66" i="8" s="1"/>
  <c r="Q66" i="8"/>
  <c r="S66" i="8" s="1"/>
  <c r="M66" i="8"/>
  <c r="W66" i="8"/>
  <c r="AC66" i="8" s="1"/>
  <c r="Y63" i="8"/>
  <c r="R67" i="8"/>
  <c r="J67" i="8"/>
  <c r="O68" i="8"/>
  <c r="O67" i="8"/>
  <c r="D69" i="8"/>
  <c r="I68" i="8"/>
  <c r="H68" i="8"/>
  <c r="K68" i="8"/>
  <c r="U65" i="8"/>
  <c r="AA64" i="8"/>
  <c r="V64" i="8"/>
  <c r="Z64" i="8" s="1"/>
  <c r="P65" i="8"/>
  <c r="AB63" i="8"/>
  <c r="W58" i="1"/>
  <c r="U59" i="1" s="1"/>
  <c r="L60" i="1"/>
  <c r="O60" i="1" s="1"/>
  <c r="K60" i="1"/>
  <c r="N58" i="1"/>
  <c r="P57" i="1"/>
  <c r="T57" i="1"/>
  <c r="AC56" i="1"/>
  <c r="Y56" i="1"/>
  <c r="AB56" i="1"/>
  <c r="V57" i="1"/>
  <c r="Z57" i="1" s="1"/>
  <c r="AA58" i="1"/>
  <c r="J59" i="1"/>
  <c r="W59" i="1" s="1"/>
  <c r="D61" i="1"/>
  <c r="K61" i="1" s="1"/>
  <c r="H60" i="1"/>
  <c r="I60" i="1"/>
  <c r="X65" i="8" l="1"/>
  <c r="AA65" i="8" s="1"/>
  <c r="AD64" i="8"/>
  <c r="AE64" i="8" s="1"/>
  <c r="M67" i="8"/>
  <c r="Q67" i="8"/>
  <c r="S67" i="8" s="1"/>
  <c r="Y64" i="8"/>
  <c r="W67" i="8"/>
  <c r="AC67" i="8" s="1"/>
  <c r="N67" i="8"/>
  <c r="U66" i="8"/>
  <c r="V65" i="8"/>
  <c r="Z65" i="8" s="1"/>
  <c r="H69" i="8"/>
  <c r="D70" i="8"/>
  <c r="I69" i="8"/>
  <c r="K69" i="8"/>
  <c r="AB64" i="8"/>
  <c r="O69" i="8"/>
  <c r="R68" i="8"/>
  <c r="J68" i="8"/>
  <c r="W68" i="8" s="1"/>
  <c r="AC68" i="8" s="1"/>
  <c r="U60" i="1"/>
  <c r="N59" i="1"/>
  <c r="AC57" i="1"/>
  <c r="P58" i="1"/>
  <c r="T58" i="1"/>
  <c r="AB57" i="1"/>
  <c r="Y57" i="1"/>
  <c r="V58" i="1"/>
  <c r="Z58" i="1" s="1"/>
  <c r="L61" i="1"/>
  <c r="M59" i="1"/>
  <c r="J60" i="1"/>
  <c r="M60" i="1" s="1"/>
  <c r="D62" i="1"/>
  <c r="K62" i="1" s="1"/>
  <c r="I61" i="1"/>
  <c r="H61" i="1"/>
  <c r="X66" i="8" l="1"/>
  <c r="AA66" i="8" s="1"/>
  <c r="AD65" i="8"/>
  <c r="AE65" i="8" s="1"/>
  <c r="M68" i="8"/>
  <c r="Q68" i="8"/>
  <c r="S68" i="8" s="1"/>
  <c r="P67" i="8"/>
  <c r="D71" i="8"/>
  <c r="I70" i="8"/>
  <c r="H70" i="8"/>
  <c r="K70" i="8"/>
  <c r="U67" i="8"/>
  <c r="V66" i="8"/>
  <c r="Z66" i="8" s="1"/>
  <c r="N68" i="8"/>
  <c r="AB65" i="8"/>
  <c r="R69" i="8"/>
  <c r="J69" i="8"/>
  <c r="Y65" i="8"/>
  <c r="L62" i="1"/>
  <c r="W60" i="1"/>
  <c r="U61" i="1" s="1"/>
  <c r="AA60" i="1"/>
  <c r="AA59" i="1"/>
  <c r="AC58" i="1"/>
  <c r="N60" i="1"/>
  <c r="P59" i="1"/>
  <c r="T59" i="1"/>
  <c r="AB58" i="1"/>
  <c r="V59" i="1"/>
  <c r="Z59" i="1" s="1"/>
  <c r="Y58" i="1"/>
  <c r="O61" i="1"/>
  <c r="O62" i="1"/>
  <c r="J61" i="1"/>
  <c r="M61" i="1" s="1"/>
  <c r="D63" i="1"/>
  <c r="I62" i="1"/>
  <c r="H62" i="1"/>
  <c r="X67" i="8" l="1"/>
  <c r="AA67" i="8" s="1"/>
  <c r="AD66" i="8"/>
  <c r="AE66" i="8" s="1"/>
  <c r="M69" i="8"/>
  <c r="Q69" i="8"/>
  <c r="S69" i="8" s="1"/>
  <c r="W69" i="8"/>
  <c r="AC69" i="8" s="1"/>
  <c r="P68" i="8"/>
  <c r="AB66" i="8"/>
  <c r="D72" i="8"/>
  <c r="I71" i="8"/>
  <c r="H71" i="8"/>
  <c r="K71" i="8"/>
  <c r="R70" i="8"/>
  <c r="J70" i="8"/>
  <c r="Y66" i="8"/>
  <c r="O70" i="8"/>
  <c r="N69" i="8"/>
  <c r="U68" i="8"/>
  <c r="V67" i="8"/>
  <c r="Z67" i="8" s="1"/>
  <c r="W61" i="1"/>
  <c r="U62" i="1" s="1"/>
  <c r="L63" i="1"/>
  <c r="O63" i="1" s="1"/>
  <c r="K63" i="1"/>
  <c r="AC59" i="1"/>
  <c r="N61" i="1"/>
  <c r="P60" i="1"/>
  <c r="T60" i="1"/>
  <c r="AB59" i="1"/>
  <c r="V60" i="1"/>
  <c r="Z60" i="1" s="1"/>
  <c r="Y59" i="1"/>
  <c r="J62" i="1"/>
  <c r="W62" i="1" s="1"/>
  <c r="D64" i="1"/>
  <c r="H63" i="1"/>
  <c r="I63" i="1"/>
  <c r="X68" i="8" l="1"/>
  <c r="AA68" i="8" s="1"/>
  <c r="AD67" i="8"/>
  <c r="AE67" i="8" s="1"/>
  <c r="M70" i="8"/>
  <c r="Q70" i="8"/>
  <c r="S70" i="8" s="1"/>
  <c r="W70" i="8"/>
  <c r="AC70" i="8" s="1"/>
  <c r="N70" i="8"/>
  <c r="P70" i="8" s="1"/>
  <c r="U69" i="8"/>
  <c r="V68" i="8"/>
  <c r="Z68" i="8" s="1"/>
  <c r="AB67" i="8"/>
  <c r="R71" i="8"/>
  <c r="J71" i="8"/>
  <c r="Q71" i="8" s="1"/>
  <c r="O72" i="8"/>
  <c r="P69" i="8"/>
  <c r="Y67" i="8"/>
  <c r="O71" i="8"/>
  <c r="D73" i="8"/>
  <c r="I72" i="8"/>
  <c r="H72" i="8"/>
  <c r="K72" i="8"/>
  <c r="U63" i="1"/>
  <c r="L64" i="1"/>
  <c r="O64" i="1" s="1"/>
  <c r="T61" i="1"/>
  <c r="P61" i="1"/>
  <c r="AB60" i="1"/>
  <c r="N62" i="1"/>
  <c r="K64" i="1"/>
  <c r="AC60" i="1"/>
  <c r="Y60" i="1"/>
  <c r="X61" i="1"/>
  <c r="X62" i="1" s="1"/>
  <c r="X63" i="1" s="1"/>
  <c r="X64" i="1" s="1"/>
  <c r="X65" i="1" s="1"/>
  <c r="X66" i="1" s="1"/>
  <c r="X67" i="1" s="1"/>
  <c r="X68" i="1" s="1"/>
  <c r="X69" i="1" s="1"/>
  <c r="X70" i="1" s="1"/>
  <c r="X71" i="1" s="1"/>
  <c r="X72" i="1" s="1"/>
  <c r="V61" i="1"/>
  <c r="Z61" i="1" s="1"/>
  <c r="M62" i="1"/>
  <c r="D65" i="1"/>
  <c r="I64" i="1"/>
  <c r="H64" i="1"/>
  <c r="J63" i="1"/>
  <c r="M63" i="1" s="1"/>
  <c r="S71" i="8" l="1"/>
  <c r="X69" i="8"/>
  <c r="AA69" i="8" s="1"/>
  <c r="AD68" i="8"/>
  <c r="AE68" i="8" s="1"/>
  <c r="M71" i="8"/>
  <c r="N71" i="8"/>
  <c r="P71" i="8" s="1"/>
  <c r="W71" i="8"/>
  <c r="AC71" i="8" s="1"/>
  <c r="AB68" i="8"/>
  <c r="O73" i="8"/>
  <c r="H73" i="8"/>
  <c r="D74" i="8"/>
  <c r="I73" i="8"/>
  <c r="K73" i="8"/>
  <c r="R72" i="8"/>
  <c r="J72" i="8"/>
  <c r="Y68" i="8"/>
  <c r="U70" i="8"/>
  <c r="V69" i="8"/>
  <c r="Z69" i="8" s="1"/>
  <c r="W63" i="1"/>
  <c r="U64" i="1" s="1"/>
  <c r="L65" i="1"/>
  <c r="O65" i="1" s="1"/>
  <c r="AA62" i="1"/>
  <c r="AA61" i="1"/>
  <c r="AB61" i="1" s="1"/>
  <c r="N63" i="1"/>
  <c r="K65" i="1"/>
  <c r="P62" i="1"/>
  <c r="T62" i="1"/>
  <c r="Y61" i="1"/>
  <c r="V62" i="1"/>
  <c r="Z62" i="1" s="1"/>
  <c r="AA63" i="1"/>
  <c r="D66" i="1"/>
  <c r="I65" i="1"/>
  <c r="H65" i="1"/>
  <c r="J64" i="1"/>
  <c r="W64" i="1" s="1"/>
  <c r="Y69" i="8" l="1"/>
  <c r="X70" i="8"/>
  <c r="AA70" i="8" s="1"/>
  <c r="AD69" i="8"/>
  <c r="AE69" i="8" s="1"/>
  <c r="M72" i="8"/>
  <c r="Q72" i="8"/>
  <c r="S72" i="8" s="1"/>
  <c r="AB69" i="8"/>
  <c r="U71" i="8"/>
  <c r="V70" i="8"/>
  <c r="Z70" i="8" s="1"/>
  <c r="R73" i="8"/>
  <c r="J73" i="8"/>
  <c r="Q73" i="8" s="1"/>
  <c r="O74" i="8"/>
  <c r="N72" i="8"/>
  <c r="W72" i="8"/>
  <c r="AC72" i="8" s="1"/>
  <c r="D75" i="8"/>
  <c r="I74" i="8"/>
  <c r="H74" i="8"/>
  <c r="K74" i="8"/>
  <c r="U65" i="1"/>
  <c r="L66" i="1"/>
  <c r="O66" i="1" s="1"/>
  <c r="AC61" i="1"/>
  <c r="AC62" i="1"/>
  <c r="K66" i="1"/>
  <c r="N64" i="1"/>
  <c r="AB62" i="1"/>
  <c r="P63" i="1"/>
  <c r="T63" i="1"/>
  <c r="Y62" i="1"/>
  <c r="V63" i="1"/>
  <c r="Z63" i="1" s="1"/>
  <c r="AA64" i="1"/>
  <c r="M64" i="1"/>
  <c r="D67" i="1"/>
  <c r="I66" i="1"/>
  <c r="H66" i="1"/>
  <c r="J65" i="1"/>
  <c r="W65" i="1" s="1"/>
  <c r="X71" i="8" l="1"/>
  <c r="AA71" i="8" s="1"/>
  <c r="AD70" i="8"/>
  <c r="AE70" i="8" s="1"/>
  <c r="S73" i="8"/>
  <c r="M73" i="8"/>
  <c r="W73" i="8"/>
  <c r="AC73" i="8" s="1"/>
  <c r="Y70" i="8"/>
  <c r="N73" i="8"/>
  <c r="R74" i="8"/>
  <c r="J74" i="8"/>
  <c r="Q74" i="8" s="1"/>
  <c r="O75" i="8"/>
  <c r="P72" i="8"/>
  <c r="U72" i="8"/>
  <c r="V71" i="8"/>
  <c r="Z71" i="8" s="1"/>
  <c r="AB70" i="8"/>
  <c r="D76" i="8"/>
  <c r="I75" i="8"/>
  <c r="H75" i="8"/>
  <c r="K75" i="8"/>
  <c r="U66" i="1"/>
  <c r="L67" i="1"/>
  <c r="O67" i="1" s="1"/>
  <c r="AC63" i="1"/>
  <c r="K67" i="1"/>
  <c r="N65" i="1"/>
  <c r="P64" i="1"/>
  <c r="T64" i="1"/>
  <c r="AB63" i="1"/>
  <c r="Y63" i="1"/>
  <c r="V64" i="1"/>
  <c r="Z64" i="1" s="1"/>
  <c r="AA65" i="1"/>
  <c r="M65" i="1"/>
  <c r="D68" i="1"/>
  <c r="H67" i="1"/>
  <c r="I67" i="1"/>
  <c r="J66" i="1"/>
  <c r="M66" i="1" s="1"/>
  <c r="X72" i="8" l="1"/>
  <c r="AD72" i="8" s="1"/>
  <c r="AE72" i="8" s="1"/>
  <c r="AD71" i="8"/>
  <c r="AE71" i="8" s="1"/>
  <c r="M74" i="8"/>
  <c r="S74" i="8"/>
  <c r="W74" i="8"/>
  <c r="AC74" i="8" s="1"/>
  <c r="P73" i="8"/>
  <c r="Y71" i="8"/>
  <c r="D77" i="8"/>
  <c r="I76" i="8"/>
  <c r="H76" i="8"/>
  <c r="K76" i="8"/>
  <c r="U73" i="8"/>
  <c r="AA72" i="8"/>
  <c r="V72" i="8"/>
  <c r="Z72" i="8" s="1"/>
  <c r="N74" i="8"/>
  <c r="AB71" i="8"/>
  <c r="R75" i="8"/>
  <c r="J75" i="8"/>
  <c r="W66" i="1"/>
  <c r="U67" i="1" s="1"/>
  <c r="L68" i="1"/>
  <c r="AB64" i="1"/>
  <c r="K68" i="1"/>
  <c r="N66" i="1"/>
  <c r="AC64" i="1"/>
  <c r="P65" i="1"/>
  <c r="T65" i="1"/>
  <c r="Y64" i="1"/>
  <c r="V65" i="1"/>
  <c r="Z65" i="1" s="1"/>
  <c r="AA66" i="1"/>
  <c r="J67" i="1"/>
  <c r="W67" i="1" s="1"/>
  <c r="D69" i="1"/>
  <c r="I68" i="1"/>
  <c r="H68" i="1"/>
  <c r="M75" i="8" l="1"/>
  <c r="Q75" i="8"/>
  <c r="S75" i="8" s="1"/>
  <c r="W75" i="8"/>
  <c r="AC75" i="8" s="1"/>
  <c r="AB72" i="8"/>
  <c r="O77" i="8"/>
  <c r="R76" i="8"/>
  <c r="J76" i="8"/>
  <c r="N76" i="8" s="1"/>
  <c r="Y72" i="8"/>
  <c r="O76" i="8"/>
  <c r="H77" i="8"/>
  <c r="D78" i="8"/>
  <c r="I77" i="8"/>
  <c r="K77" i="8"/>
  <c r="P74" i="8"/>
  <c r="X73" i="8"/>
  <c r="U74" i="8"/>
  <c r="V73" i="8"/>
  <c r="Z73" i="8" s="1"/>
  <c r="N75" i="8"/>
  <c r="U68" i="1"/>
  <c r="L69" i="1"/>
  <c r="O69" i="1" s="1"/>
  <c r="O68" i="1"/>
  <c r="AC65" i="1"/>
  <c r="K69" i="1"/>
  <c r="N67" i="1"/>
  <c r="P66" i="1"/>
  <c r="T66" i="1"/>
  <c r="AB65" i="1"/>
  <c r="Y65" i="1"/>
  <c r="V66" i="1"/>
  <c r="Z66" i="1" s="1"/>
  <c r="AA67" i="1"/>
  <c r="M67" i="1"/>
  <c r="J68" i="1"/>
  <c r="M68" i="1" s="1"/>
  <c r="D70" i="1"/>
  <c r="I69" i="1"/>
  <c r="H69" i="1"/>
  <c r="X74" i="8" l="1"/>
  <c r="AA74" i="8" s="1"/>
  <c r="AD73" i="8"/>
  <c r="AE73" i="8" s="1"/>
  <c r="M76" i="8"/>
  <c r="Q76" i="8"/>
  <c r="S76" i="8" s="1"/>
  <c r="AA73" i="8"/>
  <c r="AB73" i="8" s="1"/>
  <c r="P75" i="8"/>
  <c r="Y73" i="8"/>
  <c r="U75" i="8"/>
  <c r="V74" i="8"/>
  <c r="Z74" i="8" s="1"/>
  <c r="P76" i="8"/>
  <c r="W76" i="8"/>
  <c r="AC76" i="8" s="1"/>
  <c r="D79" i="8"/>
  <c r="I78" i="8"/>
  <c r="H78" i="8"/>
  <c r="K78" i="8"/>
  <c r="R77" i="8"/>
  <c r="J77" i="8"/>
  <c r="W77" i="8" s="1"/>
  <c r="AC77" i="8" s="1"/>
  <c r="O78" i="8"/>
  <c r="W68" i="1"/>
  <c r="U69" i="1" s="1"/>
  <c r="L70" i="1"/>
  <c r="N68" i="1"/>
  <c r="K70" i="1"/>
  <c r="AC66" i="1"/>
  <c r="P67" i="1"/>
  <c r="T67" i="1"/>
  <c r="AB66" i="1"/>
  <c r="Y66" i="1"/>
  <c r="V67" i="1"/>
  <c r="Z67" i="1" s="1"/>
  <c r="AA68" i="1"/>
  <c r="J69" i="1"/>
  <c r="M69" i="1" s="1"/>
  <c r="D71" i="1"/>
  <c r="I70" i="1"/>
  <c r="H70" i="1"/>
  <c r="X75" i="8" l="1"/>
  <c r="AA75" i="8" s="1"/>
  <c r="AD74" i="8"/>
  <c r="AE74" i="8" s="1"/>
  <c r="M77" i="8"/>
  <c r="Q77" i="8"/>
  <c r="S77" i="8" s="1"/>
  <c r="Y74" i="8"/>
  <c r="AB74" i="8"/>
  <c r="U76" i="8"/>
  <c r="V75" i="8"/>
  <c r="Z75" i="8" s="1"/>
  <c r="D80" i="8"/>
  <c r="I79" i="8"/>
  <c r="H79" i="8"/>
  <c r="K79" i="8"/>
  <c r="N77" i="8"/>
  <c r="R78" i="8"/>
  <c r="J78" i="8"/>
  <c r="O79" i="8"/>
  <c r="W69" i="1"/>
  <c r="U70" i="1" s="1"/>
  <c r="L71" i="1"/>
  <c r="O70" i="1"/>
  <c r="K71" i="1"/>
  <c r="AC67" i="1"/>
  <c r="N69" i="1"/>
  <c r="P68" i="1"/>
  <c r="T68" i="1"/>
  <c r="Y67" i="1"/>
  <c r="AB67" i="1"/>
  <c r="V68" i="1"/>
  <c r="Z68" i="1" s="1"/>
  <c r="AA69" i="1"/>
  <c r="J70" i="1"/>
  <c r="W70" i="1" s="1"/>
  <c r="D72" i="1"/>
  <c r="I71" i="1"/>
  <c r="H71" i="1"/>
  <c r="X76" i="8" l="1"/>
  <c r="AA76" i="8" s="1"/>
  <c r="AD75" i="8"/>
  <c r="AE75" i="8" s="1"/>
  <c r="M78" i="8"/>
  <c r="Q78" i="8"/>
  <c r="S78" i="8" s="1"/>
  <c r="Y75" i="8"/>
  <c r="AB75" i="8"/>
  <c r="W78" i="8"/>
  <c r="AC78" i="8" s="1"/>
  <c r="D81" i="8"/>
  <c r="I80" i="8"/>
  <c r="H80" i="8"/>
  <c r="K80" i="8"/>
  <c r="U77" i="8"/>
  <c r="V76" i="8"/>
  <c r="Z76" i="8" s="1"/>
  <c r="P77" i="8"/>
  <c r="N78" i="8"/>
  <c r="R79" i="8"/>
  <c r="J79" i="8"/>
  <c r="U71" i="1"/>
  <c r="L72" i="1"/>
  <c r="O72" i="1" s="1"/>
  <c r="O71" i="1"/>
  <c r="K72" i="1"/>
  <c r="N70" i="1"/>
  <c r="P69" i="1"/>
  <c r="T69" i="1"/>
  <c r="AC68" i="1"/>
  <c r="Y68" i="1"/>
  <c r="V69" i="1"/>
  <c r="Z69" i="1" s="1"/>
  <c r="AB68" i="1"/>
  <c r="AA70" i="1"/>
  <c r="M70" i="1"/>
  <c r="D73" i="1"/>
  <c r="K73" i="1" s="1"/>
  <c r="H72" i="1"/>
  <c r="I72" i="1"/>
  <c r="J71" i="1"/>
  <c r="M71" i="1" s="1"/>
  <c r="X77" i="8" l="1"/>
  <c r="AA77" i="8" s="1"/>
  <c r="AD76" i="8"/>
  <c r="AE76" i="8" s="1"/>
  <c r="M79" i="8"/>
  <c r="Q79" i="8"/>
  <c r="S79" i="8" s="1"/>
  <c r="W79" i="8"/>
  <c r="AC79" i="8" s="1"/>
  <c r="U78" i="8"/>
  <c r="V77" i="8"/>
  <c r="Z77" i="8" s="1"/>
  <c r="O81" i="8"/>
  <c r="R80" i="8"/>
  <c r="J80" i="8"/>
  <c r="AB76" i="8"/>
  <c r="O80" i="8"/>
  <c r="H81" i="8"/>
  <c r="D82" i="8"/>
  <c r="I81" i="8"/>
  <c r="K81" i="8"/>
  <c r="P78" i="8"/>
  <c r="Y76" i="8"/>
  <c r="N79" i="8"/>
  <c r="W71" i="1"/>
  <c r="U72" i="1" s="1"/>
  <c r="AC69" i="1"/>
  <c r="N71" i="1"/>
  <c r="AB69" i="1"/>
  <c r="P70" i="1"/>
  <c r="T70" i="1"/>
  <c r="Y69" i="1"/>
  <c r="V70" i="1"/>
  <c r="Z70" i="1" s="1"/>
  <c r="L73" i="1"/>
  <c r="AA71" i="1"/>
  <c r="J72" i="1"/>
  <c r="M72" i="1" s="1"/>
  <c r="D74" i="1"/>
  <c r="K74" i="1" s="1"/>
  <c r="H73" i="1"/>
  <c r="I73" i="1"/>
  <c r="X78" i="8" l="1"/>
  <c r="AA78" i="8" s="1"/>
  <c r="AD77" i="8"/>
  <c r="AE77" i="8" s="1"/>
  <c r="M80" i="8"/>
  <c r="Q80" i="8"/>
  <c r="S80" i="8" s="1"/>
  <c r="P79" i="8"/>
  <c r="D83" i="8"/>
  <c r="I82" i="8"/>
  <c r="H82" i="8"/>
  <c r="K82" i="8"/>
  <c r="U79" i="8"/>
  <c r="V78" i="8"/>
  <c r="Z78" i="8" s="1"/>
  <c r="W80" i="8"/>
  <c r="AC80" i="8" s="1"/>
  <c r="AB77" i="8"/>
  <c r="N80" i="8"/>
  <c r="R81" i="8"/>
  <c r="J81" i="8"/>
  <c r="Y77" i="8"/>
  <c r="W72" i="1"/>
  <c r="U73" i="1" s="1"/>
  <c r="L74" i="1"/>
  <c r="O74" i="1" s="1"/>
  <c r="N72" i="1"/>
  <c r="P71" i="1"/>
  <c r="T71" i="1"/>
  <c r="AC70" i="1"/>
  <c r="AB70" i="1"/>
  <c r="V71" i="1"/>
  <c r="Z71" i="1" s="1"/>
  <c r="Y70" i="1"/>
  <c r="O73" i="1"/>
  <c r="AA72" i="1"/>
  <c r="D75" i="1"/>
  <c r="H74" i="1"/>
  <c r="I74" i="1"/>
  <c r="J73" i="1"/>
  <c r="M73" i="1" s="1"/>
  <c r="X79" i="8" l="1"/>
  <c r="AA79" i="8" s="1"/>
  <c r="AD78" i="8"/>
  <c r="AE78" i="8" s="1"/>
  <c r="M81" i="8"/>
  <c r="Q81" i="8"/>
  <c r="S81" i="8" s="1"/>
  <c r="AB78" i="8"/>
  <c r="W81" i="8"/>
  <c r="AC81" i="8" s="1"/>
  <c r="N81" i="8"/>
  <c r="D84" i="8"/>
  <c r="I83" i="8"/>
  <c r="H83" i="8"/>
  <c r="K83" i="8"/>
  <c r="R82" i="8"/>
  <c r="J82" i="8"/>
  <c r="Y78" i="8"/>
  <c r="O82" i="8"/>
  <c r="P80" i="8"/>
  <c r="U80" i="8"/>
  <c r="V79" i="8"/>
  <c r="Z79" i="8" s="1"/>
  <c r="W73" i="1"/>
  <c r="U74" i="1" s="1"/>
  <c r="L75" i="1"/>
  <c r="AC71" i="1"/>
  <c r="K75" i="1"/>
  <c r="N73" i="1"/>
  <c r="P72" i="1"/>
  <c r="T72" i="1"/>
  <c r="Y71" i="1"/>
  <c r="AB71" i="1"/>
  <c r="V72" i="1"/>
  <c r="Z72" i="1" s="1"/>
  <c r="D76" i="1"/>
  <c r="I75" i="1"/>
  <c r="H75" i="1"/>
  <c r="J74" i="1"/>
  <c r="W74" i="1" s="1"/>
  <c r="X80" i="8" l="1"/>
  <c r="AA80" i="8" s="1"/>
  <c r="AD79" i="8"/>
  <c r="AE79" i="8" s="1"/>
  <c r="M82" i="8"/>
  <c r="Q82" i="8"/>
  <c r="S82" i="8" s="1"/>
  <c r="AB79" i="8"/>
  <c r="P81" i="8"/>
  <c r="U81" i="8"/>
  <c r="V80" i="8"/>
  <c r="Z80" i="8" s="1"/>
  <c r="W82" i="8"/>
  <c r="AC82" i="8" s="1"/>
  <c r="R83" i="8"/>
  <c r="J83" i="8"/>
  <c r="O84" i="8"/>
  <c r="O83" i="8"/>
  <c r="D85" i="8"/>
  <c r="I84" i="8"/>
  <c r="H84" i="8"/>
  <c r="K84" i="8"/>
  <c r="Y79" i="8"/>
  <c r="N82" i="8"/>
  <c r="U75" i="1"/>
  <c r="L76" i="1"/>
  <c r="O76" i="1" s="1"/>
  <c r="O75" i="1"/>
  <c r="P73" i="1"/>
  <c r="K76" i="1"/>
  <c r="AC72" i="1"/>
  <c r="N74" i="1"/>
  <c r="T73" i="1"/>
  <c r="AB72" i="1"/>
  <c r="Y72" i="1"/>
  <c r="X73" i="1"/>
  <c r="X74" i="1" s="1"/>
  <c r="X75" i="1" s="1"/>
  <c r="X76" i="1" s="1"/>
  <c r="X77" i="1" s="1"/>
  <c r="X78" i="1" s="1"/>
  <c r="X79" i="1" s="1"/>
  <c r="X80" i="1" s="1"/>
  <c r="X81" i="1" s="1"/>
  <c r="X82" i="1" s="1"/>
  <c r="X83" i="1" s="1"/>
  <c r="X84" i="1" s="1"/>
  <c r="V73" i="1"/>
  <c r="Z73" i="1" s="1"/>
  <c r="M74" i="1"/>
  <c r="D77" i="1"/>
  <c r="I76" i="1"/>
  <c r="H76" i="1"/>
  <c r="J75" i="1"/>
  <c r="M75" i="1" s="1"/>
  <c r="X81" i="8" l="1"/>
  <c r="AA81" i="8" s="1"/>
  <c r="AD80" i="8"/>
  <c r="AE80" i="8" s="1"/>
  <c r="M83" i="8"/>
  <c r="Q83" i="8"/>
  <c r="S83" i="8" s="1"/>
  <c r="AB80" i="8"/>
  <c r="N83" i="8"/>
  <c r="Y80" i="8"/>
  <c r="W83" i="8"/>
  <c r="AC83" i="8" s="1"/>
  <c r="R84" i="8"/>
  <c r="J84" i="8"/>
  <c r="U82" i="8"/>
  <c r="V81" i="8"/>
  <c r="Z81" i="8" s="1"/>
  <c r="O85" i="8"/>
  <c r="H85" i="8"/>
  <c r="D86" i="8"/>
  <c r="I85" i="8"/>
  <c r="K85" i="8"/>
  <c r="P82" i="8"/>
  <c r="W75" i="1"/>
  <c r="U76" i="1" s="1"/>
  <c r="L77" i="1"/>
  <c r="O77" i="1" s="1"/>
  <c r="AA74" i="1"/>
  <c r="AA73" i="1"/>
  <c r="AC73" i="1" s="1"/>
  <c r="K77" i="1"/>
  <c r="N75" i="1"/>
  <c r="P74" i="1"/>
  <c r="T74" i="1"/>
  <c r="V74" i="1"/>
  <c r="Z74" i="1" s="1"/>
  <c r="Y73" i="1"/>
  <c r="AA75" i="1"/>
  <c r="D78" i="1"/>
  <c r="I77" i="1"/>
  <c r="H77" i="1"/>
  <c r="J76" i="1"/>
  <c r="M76" i="1" s="1"/>
  <c r="X82" i="8" l="1"/>
  <c r="AA82" i="8" s="1"/>
  <c r="AD81" i="8"/>
  <c r="AE81" i="8" s="1"/>
  <c r="M84" i="8"/>
  <c r="Q84" i="8"/>
  <c r="S84" i="8" s="1"/>
  <c r="N84" i="8"/>
  <c r="P84" i="8" s="1"/>
  <c r="Y81" i="8"/>
  <c r="P83" i="8"/>
  <c r="U83" i="8"/>
  <c r="V82" i="8"/>
  <c r="Z82" i="8" s="1"/>
  <c r="D87" i="8"/>
  <c r="I86" i="8"/>
  <c r="H86" i="8"/>
  <c r="K86" i="8"/>
  <c r="R85" i="8"/>
  <c r="J85" i="8"/>
  <c r="AB81" i="8"/>
  <c r="W84" i="8"/>
  <c r="AC84" i="8" s="1"/>
  <c r="W76" i="1"/>
  <c r="U77" i="1" s="1"/>
  <c r="L78" i="1"/>
  <c r="AB73" i="1"/>
  <c r="K78" i="1"/>
  <c r="N76" i="1"/>
  <c r="AC74" i="1"/>
  <c r="P75" i="1"/>
  <c r="T75" i="1"/>
  <c r="Y74" i="1"/>
  <c r="AB74" i="1"/>
  <c r="V75" i="1"/>
  <c r="Z75" i="1" s="1"/>
  <c r="AA76" i="1"/>
  <c r="J77" i="1"/>
  <c r="M77" i="1" s="1"/>
  <c r="D79" i="1"/>
  <c r="H78" i="1"/>
  <c r="I78" i="1"/>
  <c r="X83" i="8" l="1"/>
  <c r="AA83" i="8" s="1"/>
  <c r="AD82" i="8"/>
  <c r="AE82" i="8" s="1"/>
  <c r="M85" i="8"/>
  <c r="Q85" i="8"/>
  <c r="S85" i="8" s="1"/>
  <c r="W85" i="8"/>
  <c r="AC85" i="8" s="1"/>
  <c r="AB82" i="8"/>
  <c r="R86" i="8"/>
  <c r="J86" i="8"/>
  <c r="N86" i="8" s="1"/>
  <c r="D88" i="8"/>
  <c r="I87" i="8"/>
  <c r="H87" i="8"/>
  <c r="O87" i="8"/>
  <c r="K87" i="8"/>
  <c r="Y82" i="8"/>
  <c r="O86" i="8"/>
  <c r="U84" i="8"/>
  <c r="V83" i="8"/>
  <c r="Z83" i="8" s="1"/>
  <c r="N85" i="8"/>
  <c r="W77" i="1"/>
  <c r="U78" i="1" s="1"/>
  <c r="L79" i="1"/>
  <c r="O78" i="1"/>
  <c r="K79" i="1"/>
  <c r="N77" i="1"/>
  <c r="AC75" i="1"/>
  <c r="P76" i="1"/>
  <c r="T76" i="1"/>
  <c r="Y75" i="1"/>
  <c r="AB75" i="1"/>
  <c r="V76" i="1"/>
  <c r="Z76" i="1" s="1"/>
  <c r="AA77" i="1"/>
  <c r="J78" i="1"/>
  <c r="M78" i="1" s="1"/>
  <c r="D80" i="1"/>
  <c r="I79" i="1"/>
  <c r="H79" i="1"/>
  <c r="X84" i="8" l="1"/>
  <c r="AD84" i="8" s="1"/>
  <c r="AE84" i="8" s="1"/>
  <c r="AD83" i="8"/>
  <c r="AE83" i="8" s="1"/>
  <c r="M86" i="8"/>
  <c r="Q86" i="8"/>
  <c r="S86" i="8" s="1"/>
  <c r="P86" i="8"/>
  <c r="AB83" i="8"/>
  <c r="P85" i="8"/>
  <c r="D89" i="8"/>
  <c r="I88" i="8"/>
  <c r="H88" i="8"/>
  <c r="K88" i="8"/>
  <c r="W86" i="8"/>
  <c r="AC86" i="8" s="1"/>
  <c r="Y83" i="8"/>
  <c r="U85" i="8"/>
  <c r="V84" i="8"/>
  <c r="Z84" i="8" s="1"/>
  <c r="R87" i="8"/>
  <c r="J87" i="8"/>
  <c r="W78" i="1"/>
  <c r="U79" i="1" s="1"/>
  <c r="L80" i="1"/>
  <c r="O79" i="1"/>
  <c r="K80" i="1"/>
  <c r="N78" i="1"/>
  <c r="AC76" i="1"/>
  <c r="P77" i="1"/>
  <c r="T77" i="1"/>
  <c r="Y76" i="1"/>
  <c r="AB76" i="1"/>
  <c r="V77" i="1"/>
  <c r="Z77" i="1" s="1"/>
  <c r="AA78" i="1"/>
  <c r="J79" i="1"/>
  <c r="M79" i="1" s="1"/>
  <c r="D81" i="1"/>
  <c r="I80" i="1"/>
  <c r="H80" i="1"/>
  <c r="AA84" i="8" l="1"/>
  <c r="M87" i="8"/>
  <c r="Q87" i="8"/>
  <c r="S87" i="8" s="1"/>
  <c r="Y84" i="8"/>
  <c r="N87" i="8"/>
  <c r="W87" i="8"/>
  <c r="AC87" i="8" s="1"/>
  <c r="X85" i="8"/>
  <c r="U86" i="8"/>
  <c r="V85" i="8"/>
  <c r="Z85" i="8" s="1"/>
  <c r="O89" i="8"/>
  <c r="R88" i="8"/>
  <c r="J88" i="8"/>
  <c r="N88" i="8" s="1"/>
  <c r="AB84" i="8"/>
  <c r="O88" i="8"/>
  <c r="H89" i="8"/>
  <c r="D90" i="8"/>
  <c r="I89" i="8"/>
  <c r="K89" i="8"/>
  <c r="W79" i="1"/>
  <c r="U80" i="1" s="1"/>
  <c r="L81" i="1"/>
  <c r="O80" i="1"/>
  <c r="K81" i="1"/>
  <c r="N79" i="1"/>
  <c r="AC77" i="1"/>
  <c r="P78" i="1"/>
  <c r="T78" i="1"/>
  <c r="AB77" i="1"/>
  <c r="Y77" i="1"/>
  <c r="V78" i="1"/>
  <c r="Z78" i="1" s="1"/>
  <c r="AA79" i="1"/>
  <c r="J80" i="1"/>
  <c r="W80" i="1" s="1"/>
  <c r="D82" i="1"/>
  <c r="I81" i="1"/>
  <c r="H81" i="1"/>
  <c r="X86" i="8" l="1"/>
  <c r="AA86" i="8" s="1"/>
  <c r="AD85" i="8"/>
  <c r="AE85" i="8" s="1"/>
  <c r="M88" i="8"/>
  <c r="Q88" i="8"/>
  <c r="S88" i="8" s="1"/>
  <c r="D91" i="8"/>
  <c r="I90" i="8"/>
  <c r="H90" i="8"/>
  <c r="K90" i="8"/>
  <c r="W88" i="8"/>
  <c r="AC88" i="8" s="1"/>
  <c r="AA85" i="8"/>
  <c r="AB85" i="8" s="1"/>
  <c r="P87" i="8"/>
  <c r="Y85" i="8"/>
  <c r="R89" i="8"/>
  <c r="J89" i="8"/>
  <c r="P88" i="8"/>
  <c r="U87" i="8"/>
  <c r="V86" i="8"/>
  <c r="Z86" i="8" s="1"/>
  <c r="U81" i="1"/>
  <c r="L82" i="1"/>
  <c r="O82" i="1" s="1"/>
  <c r="O81" i="1"/>
  <c r="K82" i="1"/>
  <c r="N80" i="1"/>
  <c r="P79" i="1"/>
  <c r="T79" i="1"/>
  <c r="AC78" i="1"/>
  <c r="AB78" i="1"/>
  <c r="Y78" i="1"/>
  <c r="V79" i="1"/>
  <c r="Z79" i="1" s="1"/>
  <c r="AA80" i="1"/>
  <c r="M80" i="1"/>
  <c r="D83" i="1"/>
  <c r="I82" i="1"/>
  <c r="H82" i="1"/>
  <c r="J81" i="1"/>
  <c r="M81" i="1" s="1"/>
  <c r="X87" i="8" l="1"/>
  <c r="AA87" i="8" s="1"/>
  <c r="AD86" i="8"/>
  <c r="AE86" i="8" s="1"/>
  <c r="M89" i="8"/>
  <c r="Q89" i="8"/>
  <c r="S89" i="8" s="1"/>
  <c r="W89" i="8"/>
  <c r="AC89" i="8" s="1"/>
  <c r="Y86" i="8"/>
  <c r="R90" i="8"/>
  <c r="J90" i="8"/>
  <c r="N90" i="8" s="1"/>
  <c r="D92" i="8"/>
  <c r="I91" i="8"/>
  <c r="H91" i="8"/>
  <c r="O91" i="8"/>
  <c r="K91" i="8"/>
  <c r="AB86" i="8"/>
  <c r="O90" i="8"/>
  <c r="U88" i="8"/>
  <c r="V87" i="8"/>
  <c r="Z87" i="8" s="1"/>
  <c r="N89" i="8"/>
  <c r="W81" i="1"/>
  <c r="U82" i="1" s="1"/>
  <c r="L83" i="1"/>
  <c r="N81" i="1"/>
  <c r="K83" i="1"/>
  <c r="AC79" i="1"/>
  <c r="P80" i="1"/>
  <c r="T80" i="1"/>
  <c r="Y79" i="1"/>
  <c r="AB79" i="1"/>
  <c r="V80" i="1"/>
  <c r="Z80" i="1" s="1"/>
  <c r="AA81" i="1"/>
  <c r="J82" i="1"/>
  <c r="M82" i="1" s="1"/>
  <c r="D84" i="1"/>
  <c r="H83" i="1"/>
  <c r="I83" i="1"/>
  <c r="X88" i="8" l="1"/>
  <c r="AA88" i="8" s="1"/>
  <c r="AD87" i="8"/>
  <c r="AE87" i="8" s="1"/>
  <c r="M90" i="8"/>
  <c r="Q90" i="8"/>
  <c r="S90" i="8" s="1"/>
  <c r="AB87" i="8"/>
  <c r="P90" i="8"/>
  <c r="D93" i="8"/>
  <c r="I92" i="8"/>
  <c r="H92" i="8"/>
  <c r="K92" i="8"/>
  <c r="W90" i="8"/>
  <c r="AC90" i="8" s="1"/>
  <c r="P89" i="8"/>
  <c r="Y87" i="8"/>
  <c r="U89" i="8"/>
  <c r="V88" i="8"/>
  <c r="Z88" i="8" s="1"/>
  <c r="R91" i="8"/>
  <c r="J91" i="8"/>
  <c r="W82" i="1"/>
  <c r="U83" i="1" s="1"/>
  <c r="L84" i="1"/>
  <c r="O84" i="1" s="1"/>
  <c r="O83" i="1"/>
  <c r="AB80" i="1"/>
  <c r="K84" i="1"/>
  <c r="N82" i="1"/>
  <c r="AC80" i="1"/>
  <c r="P81" i="1"/>
  <c r="T81" i="1"/>
  <c r="Y80" i="1"/>
  <c r="V81" i="1"/>
  <c r="Z81" i="1" s="1"/>
  <c r="AA82" i="1"/>
  <c r="J83" i="1"/>
  <c r="W83" i="1" s="1"/>
  <c r="D85" i="1"/>
  <c r="K85" i="1" s="1"/>
  <c r="I84" i="1"/>
  <c r="H84" i="1"/>
  <c r="X89" i="8" l="1"/>
  <c r="AA89" i="8" s="1"/>
  <c r="AD88" i="8"/>
  <c r="AE88" i="8" s="1"/>
  <c r="M91" i="8"/>
  <c r="Q91" i="8"/>
  <c r="S91" i="8" s="1"/>
  <c r="AB88" i="8"/>
  <c r="Y88" i="8"/>
  <c r="W91" i="8"/>
  <c r="AC91" i="8" s="1"/>
  <c r="U90" i="8"/>
  <c r="V89" i="8"/>
  <c r="Z89" i="8" s="1"/>
  <c r="O93" i="8"/>
  <c r="R92" i="8"/>
  <c r="J92" i="8"/>
  <c r="Q92" i="8" s="1"/>
  <c r="O92" i="8"/>
  <c r="H93" i="8"/>
  <c r="D94" i="8"/>
  <c r="I93" i="8"/>
  <c r="K93" i="8"/>
  <c r="N91" i="8"/>
  <c r="U84" i="1"/>
  <c r="AB81" i="1"/>
  <c r="N83" i="1"/>
  <c r="AC81" i="1"/>
  <c r="P82" i="1"/>
  <c r="T82" i="1"/>
  <c r="Y81" i="1"/>
  <c r="V82" i="1"/>
  <c r="Z82" i="1" s="1"/>
  <c r="L85" i="1"/>
  <c r="AA83" i="1"/>
  <c r="M83" i="1"/>
  <c r="D86" i="1"/>
  <c r="K86" i="1" s="1"/>
  <c r="I85" i="1"/>
  <c r="H85" i="1"/>
  <c r="J84" i="1"/>
  <c r="M84" i="1" s="1"/>
  <c r="S92" i="8" l="1"/>
  <c r="X90" i="8"/>
  <c r="AA90" i="8" s="1"/>
  <c r="AD89" i="8"/>
  <c r="AE89" i="8" s="1"/>
  <c r="N92" i="8"/>
  <c r="P92" i="8" s="1"/>
  <c r="M92" i="8"/>
  <c r="W92" i="8"/>
  <c r="AC92" i="8" s="1"/>
  <c r="U91" i="8"/>
  <c r="V90" i="8"/>
  <c r="Z90" i="8" s="1"/>
  <c r="R93" i="8"/>
  <c r="J93" i="8"/>
  <c r="O94" i="8"/>
  <c r="AB89" i="8"/>
  <c r="P91" i="8"/>
  <c r="D95" i="8"/>
  <c r="I94" i="8"/>
  <c r="H94" i="8"/>
  <c r="K94" i="8"/>
  <c r="Y89" i="8"/>
  <c r="L86" i="1"/>
  <c r="O86" i="1" s="1"/>
  <c r="W84" i="1"/>
  <c r="U85" i="1" s="1"/>
  <c r="AC82" i="1"/>
  <c r="N84" i="1"/>
  <c r="P83" i="1"/>
  <c r="T83" i="1"/>
  <c r="V83" i="1"/>
  <c r="Z83" i="1" s="1"/>
  <c r="AB82" i="1"/>
  <c r="Y82" i="1"/>
  <c r="O85" i="1"/>
  <c r="AA84" i="1"/>
  <c r="D87" i="1"/>
  <c r="H86" i="1"/>
  <c r="I86" i="1"/>
  <c r="J85" i="1"/>
  <c r="M85" i="1" s="1"/>
  <c r="X91" i="8" l="1"/>
  <c r="AA91" i="8" s="1"/>
  <c r="AD90" i="8"/>
  <c r="AE90" i="8" s="1"/>
  <c r="M93" i="8"/>
  <c r="Q93" i="8"/>
  <c r="S93" i="8" s="1"/>
  <c r="Y90" i="8"/>
  <c r="U92" i="8"/>
  <c r="V91" i="8"/>
  <c r="Z91" i="8" s="1"/>
  <c r="D96" i="8"/>
  <c r="I95" i="8"/>
  <c r="H95" i="8"/>
  <c r="K95" i="8"/>
  <c r="W93" i="8"/>
  <c r="AC93" i="8" s="1"/>
  <c r="AB90" i="8"/>
  <c r="R94" i="8"/>
  <c r="J94" i="8"/>
  <c r="W94" i="8" s="1"/>
  <c r="AC94" i="8" s="1"/>
  <c r="N93" i="8"/>
  <c r="W85" i="1"/>
  <c r="U86" i="1" s="1"/>
  <c r="L87" i="1"/>
  <c r="O87" i="1" s="1"/>
  <c r="AC83" i="1"/>
  <c r="K87" i="1"/>
  <c r="N85" i="1"/>
  <c r="P84" i="1"/>
  <c r="T84" i="1"/>
  <c r="AB83" i="1"/>
  <c r="V84" i="1"/>
  <c r="Z84" i="1" s="1"/>
  <c r="Y83" i="1"/>
  <c r="J86" i="1"/>
  <c r="M86" i="1" s="1"/>
  <c r="D88" i="1"/>
  <c r="I87" i="1"/>
  <c r="H87" i="1"/>
  <c r="X92" i="8" l="1"/>
  <c r="AA92" i="8" s="1"/>
  <c r="AD91" i="8"/>
  <c r="AE91" i="8" s="1"/>
  <c r="N94" i="8"/>
  <c r="P94" i="8" s="1"/>
  <c r="M94" i="8"/>
  <c r="Q94" i="8"/>
  <c r="S94" i="8" s="1"/>
  <c r="R95" i="8"/>
  <c r="J95" i="8"/>
  <c r="M95" i="8" s="1"/>
  <c r="O96" i="8"/>
  <c r="Y91" i="8"/>
  <c r="O95" i="8"/>
  <c r="D97" i="8"/>
  <c r="I96" i="8"/>
  <c r="H96" i="8"/>
  <c r="K96" i="8"/>
  <c r="U93" i="8"/>
  <c r="V92" i="8"/>
  <c r="Z92" i="8" s="1"/>
  <c r="AB91" i="8"/>
  <c r="P93" i="8"/>
  <c r="W86" i="1"/>
  <c r="U87" i="1" s="1"/>
  <c r="L88" i="1"/>
  <c r="O88" i="1" s="1"/>
  <c r="T85" i="1"/>
  <c r="P85" i="1"/>
  <c r="N86" i="1"/>
  <c r="K88" i="1"/>
  <c r="AC84" i="1"/>
  <c r="Y84" i="1"/>
  <c r="AB84" i="1"/>
  <c r="X85" i="1"/>
  <c r="X86" i="1" s="1"/>
  <c r="X87" i="1" s="1"/>
  <c r="X88" i="1" s="1"/>
  <c r="X89" i="1" s="1"/>
  <c r="X90" i="1" s="1"/>
  <c r="X91" i="1" s="1"/>
  <c r="X92" i="1" s="1"/>
  <c r="X93" i="1" s="1"/>
  <c r="X94" i="1" s="1"/>
  <c r="X95" i="1" s="1"/>
  <c r="X96" i="1" s="1"/>
  <c r="V85" i="1"/>
  <c r="Z85" i="1" s="1"/>
  <c r="D89" i="1"/>
  <c r="H88" i="1"/>
  <c r="I88" i="1"/>
  <c r="J87" i="1"/>
  <c r="W87" i="1" s="1"/>
  <c r="N95" i="8" l="1"/>
  <c r="P95" i="8" s="1"/>
  <c r="X93" i="8"/>
  <c r="AA93" i="8" s="1"/>
  <c r="AD92" i="8"/>
  <c r="AE92" i="8" s="1"/>
  <c r="W95" i="8"/>
  <c r="AC95" i="8" s="1"/>
  <c r="Q95" i="8"/>
  <c r="S95" i="8" s="1"/>
  <c r="Y92" i="8"/>
  <c r="AB92" i="8"/>
  <c r="O97" i="8"/>
  <c r="H97" i="8"/>
  <c r="D98" i="8"/>
  <c r="I97" i="8"/>
  <c r="K97" i="8"/>
  <c r="U94" i="8"/>
  <c r="V93" i="8"/>
  <c r="Z93" i="8" s="1"/>
  <c r="R96" i="8"/>
  <c r="J96" i="8"/>
  <c r="Q96" i="8" s="1"/>
  <c r="U88" i="1"/>
  <c r="L89" i="1"/>
  <c r="O89" i="1" s="1"/>
  <c r="AA86" i="1"/>
  <c r="AA85" i="1"/>
  <c r="AC85" i="1" s="1"/>
  <c r="N87" i="1"/>
  <c r="K89" i="1"/>
  <c r="Y85" i="1"/>
  <c r="P86" i="1"/>
  <c r="T86" i="1"/>
  <c r="V86" i="1"/>
  <c r="Z86" i="1" s="1"/>
  <c r="AA87" i="1"/>
  <c r="M87" i="1"/>
  <c r="D90" i="1"/>
  <c r="I89" i="1"/>
  <c r="H89" i="1"/>
  <c r="J88" i="1"/>
  <c r="M88" i="1" s="1"/>
  <c r="X94" i="8" l="1"/>
  <c r="AA94" i="8" s="1"/>
  <c r="AD93" i="8"/>
  <c r="AE93" i="8" s="1"/>
  <c r="S96" i="8"/>
  <c r="AB93" i="8"/>
  <c r="Y93" i="8"/>
  <c r="U95" i="8"/>
  <c r="V94" i="8"/>
  <c r="Z94" i="8" s="1"/>
  <c r="D99" i="8"/>
  <c r="I98" i="8"/>
  <c r="H98" i="8"/>
  <c r="K98" i="8"/>
  <c r="N96" i="8"/>
  <c r="W96" i="8"/>
  <c r="AC96" i="8" s="1"/>
  <c r="M96" i="8"/>
  <c r="R97" i="8"/>
  <c r="J97" i="8"/>
  <c r="W88" i="1"/>
  <c r="U89" i="1" s="1"/>
  <c r="L90" i="1"/>
  <c r="O90" i="1" s="1"/>
  <c r="AB85" i="1"/>
  <c r="N88" i="1"/>
  <c r="K90" i="1"/>
  <c r="P87" i="1"/>
  <c r="T87" i="1"/>
  <c r="AC86" i="1"/>
  <c r="AB86" i="1"/>
  <c r="Y86" i="1"/>
  <c r="V87" i="1"/>
  <c r="Z87" i="1" s="1"/>
  <c r="AA88" i="1"/>
  <c r="J89" i="1"/>
  <c r="M89" i="1" s="1"/>
  <c r="D91" i="1"/>
  <c r="H90" i="1"/>
  <c r="I90" i="1"/>
  <c r="X95" i="8" l="1"/>
  <c r="AA95" i="8" s="1"/>
  <c r="AD94" i="8"/>
  <c r="AE94" i="8" s="1"/>
  <c r="M97" i="8"/>
  <c r="Q97" i="8"/>
  <c r="S97" i="8" s="1"/>
  <c r="W97" i="8"/>
  <c r="AC97" i="8" s="1"/>
  <c r="N97" i="8"/>
  <c r="Y94" i="8"/>
  <c r="R98" i="8"/>
  <c r="J98" i="8"/>
  <c r="O99" i="8"/>
  <c r="I99" i="8"/>
  <c r="H99" i="8"/>
  <c r="D100" i="8"/>
  <c r="K99" i="8"/>
  <c r="U96" i="8"/>
  <c r="V95" i="8"/>
  <c r="Z95" i="8" s="1"/>
  <c r="P96" i="8"/>
  <c r="O98" i="8"/>
  <c r="AB94" i="8"/>
  <c r="W89" i="1"/>
  <c r="U90" i="1" s="1"/>
  <c r="L91" i="1"/>
  <c r="O91" i="1" s="1"/>
  <c r="Y87" i="1"/>
  <c r="N89" i="1"/>
  <c r="K91" i="1"/>
  <c r="P88" i="1"/>
  <c r="T88" i="1"/>
  <c r="AC87" i="1"/>
  <c r="AB87" i="1"/>
  <c r="V88" i="1"/>
  <c r="Z88" i="1" s="1"/>
  <c r="AA89" i="1"/>
  <c r="J90" i="1"/>
  <c r="M90" i="1" s="1"/>
  <c r="D92" i="1"/>
  <c r="I91" i="1"/>
  <c r="H91" i="1"/>
  <c r="X96" i="8" l="1"/>
  <c r="AD96" i="8" s="1"/>
  <c r="AE96" i="8" s="1"/>
  <c r="AD95" i="8"/>
  <c r="AE95" i="8" s="1"/>
  <c r="M98" i="8"/>
  <c r="Q98" i="8"/>
  <c r="S98" i="8" s="1"/>
  <c r="P97" i="8"/>
  <c r="Y95" i="8"/>
  <c r="U97" i="8"/>
  <c r="V96" i="8"/>
  <c r="Z96" i="8" s="1"/>
  <c r="D101" i="8"/>
  <c r="I100" i="8"/>
  <c r="H100" i="8"/>
  <c r="K100" i="8"/>
  <c r="N98" i="8"/>
  <c r="W98" i="8"/>
  <c r="AC98" i="8" s="1"/>
  <c r="AB95" i="8"/>
  <c r="O100" i="8"/>
  <c r="R99" i="8"/>
  <c r="J99" i="8"/>
  <c r="W99" i="8" s="1"/>
  <c r="AC99" i="8" s="1"/>
  <c r="W90" i="1"/>
  <c r="U91" i="1" s="1"/>
  <c r="L92" i="1"/>
  <c r="N90" i="1"/>
  <c r="K92" i="1"/>
  <c r="P89" i="1"/>
  <c r="T89" i="1"/>
  <c r="AC88" i="1"/>
  <c r="AB88" i="1"/>
  <c r="Y88" i="1"/>
  <c r="V89" i="1"/>
  <c r="Z89" i="1" s="1"/>
  <c r="AA90" i="1"/>
  <c r="J91" i="1"/>
  <c r="M91" i="1" s="1"/>
  <c r="D93" i="1"/>
  <c r="I92" i="1"/>
  <c r="H92" i="1"/>
  <c r="AA96" i="8" l="1"/>
  <c r="AB96" i="8" s="1"/>
  <c r="M99" i="8"/>
  <c r="Q99" i="8"/>
  <c r="S99" i="8" s="1"/>
  <c r="P98" i="8"/>
  <c r="N99" i="8"/>
  <c r="Y96" i="8"/>
  <c r="O101" i="8"/>
  <c r="R100" i="8"/>
  <c r="J100" i="8"/>
  <c r="H101" i="8"/>
  <c r="D102" i="8"/>
  <c r="I101" i="8"/>
  <c r="K101" i="8"/>
  <c r="X97" i="8"/>
  <c r="U98" i="8"/>
  <c r="V97" i="8"/>
  <c r="Z97" i="8" s="1"/>
  <c r="W91" i="1"/>
  <c r="U92" i="1" s="1"/>
  <c r="L93" i="1"/>
  <c r="O92" i="1"/>
  <c r="K93" i="1"/>
  <c r="N91" i="1"/>
  <c r="AC89" i="1"/>
  <c r="P90" i="1"/>
  <c r="T90" i="1"/>
  <c r="Y89" i="1"/>
  <c r="AB89" i="1"/>
  <c r="V90" i="1"/>
  <c r="Z90" i="1" s="1"/>
  <c r="AA91" i="1"/>
  <c r="D94" i="1"/>
  <c r="I93" i="1"/>
  <c r="H93" i="1"/>
  <c r="J92" i="1"/>
  <c r="M92" i="1" s="1"/>
  <c r="X98" i="8" l="1"/>
  <c r="AA98" i="8" s="1"/>
  <c r="AD97" i="8"/>
  <c r="AE97" i="8" s="1"/>
  <c r="W100" i="8"/>
  <c r="AC100" i="8" s="1"/>
  <c r="Q100" i="8"/>
  <c r="S100" i="8" s="1"/>
  <c r="N100" i="8"/>
  <c r="P100" i="8" s="1"/>
  <c r="AA97" i="8"/>
  <c r="R101" i="8"/>
  <c r="J101" i="8"/>
  <c r="N101" i="8" s="1"/>
  <c r="P99" i="8"/>
  <c r="Y97" i="8"/>
  <c r="D103" i="8"/>
  <c r="I102" i="8"/>
  <c r="H102" i="8"/>
  <c r="K102" i="8"/>
  <c r="U99" i="8"/>
  <c r="V98" i="8"/>
  <c r="Z98" i="8" s="1"/>
  <c r="M100" i="8"/>
  <c r="W92" i="1"/>
  <c r="U93" i="1" s="1"/>
  <c r="L94" i="1"/>
  <c r="O94" i="1" s="1"/>
  <c r="O93" i="1"/>
  <c r="N92" i="1"/>
  <c r="K94" i="1"/>
  <c r="AC90" i="1"/>
  <c r="P91" i="1"/>
  <c r="T91" i="1"/>
  <c r="AB90" i="1"/>
  <c r="Y90" i="1"/>
  <c r="V91" i="1"/>
  <c r="Z91" i="1" s="1"/>
  <c r="AA92" i="1"/>
  <c r="D95" i="1"/>
  <c r="H94" i="1"/>
  <c r="I94" i="1"/>
  <c r="J93" i="1"/>
  <c r="W93" i="1" s="1"/>
  <c r="X99" i="8" l="1"/>
  <c r="AA99" i="8" s="1"/>
  <c r="AD98" i="8"/>
  <c r="AE98" i="8" s="1"/>
  <c r="W101" i="8"/>
  <c r="AC101" i="8" s="1"/>
  <c r="Q101" i="8"/>
  <c r="S101" i="8" s="1"/>
  <c r="AB97" i="8"/>
  <c r="M101" i="8"/>
  <c r="AB98" i="8"/>
  <c r="R102" i="8"/>
  <c r="J102" i="8"/>
  <c r="O103" i="8"/>
  <c r="D104" i="8"/>
  <c r="I103" i="8"/>
  <c r="H103" i="8"/>
  <c r="K103" i="8"/>
  <c r="Y98" i="8"/>
  <c r="O102" i="8"/>
  <c r="P101" i="8"/>
  <c r="U100" i="8"/>
  <c r="V99" i="8"/>
  <c r="Z99" i="8" s="1"/>
  <c r="U94" i="1"/>
  <c r="L95" i="1"/>
  <c r="O95" i="1" s="1"/>
  <c r="N93" i="1"/>
  <c r="K95" i="1"/>
  <c r="AC91" i="1"/>
  <c r="P92" i="1"/>
  <c r="T92" i="1"/>
  <c r="Y91" i="1"/>
  <c r="AB91" i="1"/>
  <c r="V92" i="1"/>
  <c r="Z92" i="1" s="1"/>
  <c r="AA93" i="1"/>
  <c r="M93" i="1"/>
  <c r="J94" i="1"/>
  <c r="W94" i="1" s="1"/>
  <c r="U95" i="1" s="1"/>
  <c r="D96" i="1"/>
  <c r="I95" i="1"/>
  <c r="H95" i="1"/>
  <c r="X100" i="8" l="1"/>
  <c r="AD99" i="8"/>
  <c r="AE99" i="8" s="1"/>
  <c r="M102" i="8"/>
  <c r="Q102" i="8"/>
  <c r="S102" i="8" s="1"/>
  <c r="N102" i="8"/>
  <c r="P102" i="8" s="1"/>
  <c r="Y99" i="8"/>
  <c r="D105" i="8"/>
  <c r="I104" i="8"/>
  <c r="H104" i="8"/>
  <c r="K104" i="8"/>
  <c r="W102" i="8"/>
  <c r="AC102" i="8" s="1"/>
  <c r="U101" i="8"/>
  <c r="AA100" i="8"/>
  <c r="V100" i="8"/>
  <c r="Z100" i="8" s="1"/>
  <c r="AB99" i="8"/>
  <c r="R103" i="8"/>
  <c r="J103" i="8"/>
  <c r="L96" i="1"/>
  <c r="O96" i="1" s="1"/>
  <c r="K96" i="1"/>
  <c r="N94" i="1"/>
  <c r="AC92" i="1"/>
  <c r="P93" i="1"/>
  <c r="T93" i="1"/>
  <c r="Y92" i="1"/>
  <c r="AB92" i="1"/>
  <c r="V93" i="1"/>
  <c r="Z93" i="1" s="1"/>
  <c r="AA94" i="1"/>
  <c r="M94" i="1"/>
  <c r="D97" i="1"/>
  <c r="K97" i="1" s="1"/>
  <c r="H96" i="1"/>
  <c r="I96" i="1"/>
  <c r="J95" i="1"/>
  <c r="M95" i="1" s="1"/>
  <c r="X101" i="8" l="1"/>
  <c r="AA101" i="8" s="1"/>
  <c r="AD100" i="8"/>
  <c r="AE100" i="8" s="1"/>
  <c r="M103" i="8"/>
  <c r="Q103" i="8"/>
  <c r="S103" i="8" s="1"/>
  <c r="W103" i="8"/>
  <c r="AC103" i="8" s="1"/>
  <c r="Y100" i="8"/>
  <c r="AB100" i="8"/>
  <c r="O105" i="8"/>
  <c r="R104" i="8"/>
  <c r="J104" i="8"/>
  <c r="O104" i="8"/>
  <c r="H105" i="8"/>
  <c r="D106" i="8"/>
  <c r="I105" i="8"/>
  <c r="K105" i="8"/>
  <c r="U102" i="8"/>
  <c r="V101" i="8"/>
  <c r="Z101" i="8" s="1"/>
  <c r="N103" i="8"/>
  <c r="W95" i="1"/>
  <c r="U96" i="1" s="1"/>
  <c r="N95" i="1"/>
  <c r="AC93" i="1"/>
  <c r="P94" i="1"/>
  <c r="T94" i="1"/>
  <c r="Y93" i="1"/>
  <c r="AB93" i="1"/>
  <c r="AA95" i="1"/>
  <c r="V94" i="1"/>
  <c r="Z94" i="1" s="1"/>
  <c r="L97" i="1"/>
  <c r="D98" i="1"/>
  <c r="K98" i="1" s="1"/>
  <c r="I97" i="1"/>
  <c r="H97" i="1"/>
  <c r="J96" i="1"/>
  <c r="W96" i="1" s="1"/>
  <c r="X102" i="8" l="1"/>
  <c r="AA102" i="8" s="1"/>
  <c r="AD101" i="8"/>
  <c r="AE101" i="8" s="1"/>
  <c r="M104" i="8"/>
  <c r="Q104" i="8"/>
  <c r="S104" i="8" s="1"/>
  <c r="U103" i="8"/>
  <c r="V102" i="8"/>
  <c r="Z102" i="8" s="1"/>
  <c r="P103" i="8"/>
  <c r="AB101" i="8"/>
  <c r="W104" i="8"/>
  <c r="AC104" i="8" s="1"/>
  <c r="D107" i="8"/>
  <c r="I106" i="8"/>
  <c r="H106" i="8"/>
  <c r="K106" i="8"/>
  <c r="Y101" i="8"/>
  <c r="R105" i="8"/>
  <c r="J105" i="8"/>
  <c r="O106" i="8"/>
  <c r="N104" i="8"/>
  <c r="U97" i="1"/>
  <c r="L98" i="1"/>
  <c r="O98" i="1" s="1"/>
  <c r="N96" i="1"/>
  <c r="P95" i="1"/>
  <c r="T95" i="1"/>
  <c r="AC94" i="1"/>
  <c r="AB94" i="1"/>
  <c r="Y94" i="1"/>
  <c r="V95" i="1"/>
  <c r="Z95" i="1" s="1"/>
  <c r="AA96" i="1"/>
  <c r="O97" i="1"/>
  <c r="M96" i="1"/>
  <c r="D99" i="1"/>
  <c r="I98" i="1"/>
  <c r="H98" i="1"/>
  <c r="J97" i="1"/>
  <c r="M97" i="1" s="1"/>
  <c r="X103" i="8" l="1"/>
  <c r="AA103" i="8" s="1"/>
  <c r="AD102" i="8"/>
  <c r="AE102" i="8" s="1"/>
  <c r="M105" i="8"/>
  <c r="Q105" i="8"/>
  <c r="S105" i="8" s="1"/>
  <c r="W105" i="8"/>
  <c r="AC105" i="8" s="1"/>
  <c r="R106" i="8"/>
  <c r="J106" i="8"/>
  <c r="Q106" i="8" s="1"/>
  <c r="O107" i="8"/>
  <c r="P104" i="8"/>
  <c r="Y102" i="8"/>
  <c r="M106" i="8"/>
  <c r="U104" i="8"/>
  <c r="V103" i="8"/>
  <c r="Z103" i="8" s="1"/>
  <c r="D108" i="8"/>
  <c r="I107" i="8"/>
  <c r="H107" i="8"/>
  <c r="K107" i="8"/>
  <c r="N105" i="8"/>
  <c r="AB102" i="8"/>
  <c r="W97" i="1"/>
  <c r="U98" i="1" s="1"/>
  <c r="L99" i="1"/>
  <c r="O99" i="1" s="1"/>
  <c r="AC95" i="1"/>
  <c r="K99" i="1"/>
  <c r="N97" i="1"/>
  <c r="P96" i="1"/>
  <c r="T96" i="1"/>
  <c r="AB95" i="1"/>
  <c r="V96" i="1"/>
  <c r="Z96" i="1" s="1"/>
  <c r="Y95" i="1"/>
  <c r="D100" i="1"/>
  <c r="I99" i="1"/>
  <c r="H99" i="1"/>
  <c r="J98" i="1"/>
  <c r="W98" i="1" s="1"/>
  <c r="N106" i="8" l="1"/>
  <c r="P106" i="8" s="1"/>
  <c r="X104" i="8"/>
  <c r="AA104" i="8" s="1"/>
  <c r="AD103" i="8"/>
  <c r="AE103" i="8" s="1"/>
  <c r="S106" i="8"/>
  <c r="Y103" i="8"/>
  <c r="W106" i="8"/>
  <c r="AC106" i="8" s="1"/>
  <c r="P105" i="8"/>
  <c r="D109" i="8"/>
  <c r="I108" i="8"/>
  <c r="H108" i="8"/>
  <c r="K108" i="8"/>
  <c r="U105" i="8"/>
  <c r="V104" i="8"/>
  <c r="Z104" i="8" s="1"/>
  <c r="AB103" i="8"/>
  <c r="R107" i="8"/>
  <c r="J107" i="8"/>
  <c r="O108" i="8"/>
  <c r="U99" i="1"/>
  <c r="L100" i="1"/>
  <c r="O100" i="1" s="1"/>
  <c r="X97" i="1"/>
  <c r="X98" i="1" s="1"/>
  <c r="X99" i="1" s="1"/>
  <c r="X100" i="1" s="1"/>
  <c r="X101" i="1" s="1"/>
  <c r="X102" i="1" s="1"/>
  <c r="X103" i="1" s="1"/>
  <c r="X104" i="1" s="1"/>
  <c r="X105" i="1" s="1"/>
  <c r="X106" i="1" s="1"/>
  <c r="X107" i="1" s="1"/>
  <c r="X108" i="1" s="1"/>
  <c r="P97" i="1"/>
  <c r="K100" i="1"/>
  <c r="N98" i="1"/>
  <c r="AC96" i="1"/>
  <c r="T97" i="1"/>
  <c r="AB96" i="1"/>
  <c r="Y96" i="1"/>
  <c r="V97" i="1"/>
  <c r="Z97" i="1" s="1"/>
  <c r="M98" i="1"/>
  <c r="D101" i="1"/>
  <c r="I100" i="1"/>
  <c r="H100" i="1"/>
  <c r="J99" i="1"/>
  <c r="M99" i="1" s="1"/>
  <c r="X105" i="8" l="1"/>
  <c r="AA105" i="8" s="1"/>
  <c r="AD104" i="8"/>
  <c r="AE104" i="8" s="1"/>
  <c r="M107" i="8"/>
  <c r="Q107" i="8"/>
  <c r="S107" i="8" s="1"/>
  <c r="N107" i="8"/>
  <c r="W107" i="8"/>
  <c r="AC107" i="8" s="1"/>
  <c r="R108" i="8"/>
  <c r="J108" i="8"/>
  <c r="Y104" i="8"/>
  <c r="AB104" i="8"/>
  <c r="U106" i="8"/>
  <c r="V105" i="8"/>
  <c r="Z105" i="8" s="1"/>
  <c r="H109" i="8"/>
  <c r="D110" i="8"/>
  <c r="I109" i="8"/>
  <c r="K109" i="8"/>
  <c r="W99" i="1"/>
  <c r="U100" i="1" s="1"/>
  <c r="L101" i="1"/>
  <c r="O101" i="1" s="1"/>
  <c r="AA97" i="1"/>
  <c r="AB97" i="1" s="1"/>
  <c r="AA98" i="1"/>
  <c r="K101" i="1"/>
  <c r="N99" i="1"/>
  <c r="P98" i="1"/>
  <c r="T98" i="1"/>
  <c r="Y97" i="1"/>
  <c r="V98" i="1"/>
  <c r="Z98" i="1" s="1"/>
  <c r="AA99" i="1"/>
  <c r="J100" i="1"/>
  <c r="M100" i="1" s="1"/>
  <c r="D102" i="1"/>
  <c r="I101" i="1"/>
  <c r="H101" i="1"/>
  <c r="X106" i="8" l="1"/>
  <c r="AD105" i="8"/>
  <c r="AE105" i="8" s="1"/>
  <c r="M108" i="8"/>
  <c r="Q108" i="8"/>
  <c r="S108" i="8" s="1"/>
  <c r="N108" i="8"/>
  <c r="P108" i="8" s="1"/>
  <c r="AB105" i="8"/>
  <c r="P107" i="8"/>
  <c r="Y105" i="8"/>
  <c r="AA106" i="8"/>
  <c r="U107" i="8"/>
  <c r="V106" i="8"/>
  <c r="Z106" i="8" s="1"/>
  <c r="R109" i="8"/>
  <c r="J109" i="8"/>
  <c r="N109" i="8" s="1"/>
  <c r="O110" i="8"/>
  <c r="D111" i="8"/>
  <c r="I110" i="8"/>
  <c r="H110" i="8"/>
  <c r="K110" i="8"/>
  <c r="O109" i="8"/>
  <c r="W108" i="8"/>
  <c r="AC108" i="8" s="1"/>
  <c r="AC97" i="1"/>
  <c r="W100" i="1"/>
  <c r="U101" i="1" s="1"/>
  <c r="L102" i="1"/>
  <c r="O102" i="1" s="1"/>
  <c r="AB98" i="1"/>
  <c r="N100" i="1"/>
  <c r="K102" i="1"/>
  <c r="AC98" i="1"/>
  <c r="P99" i="1"/>
  <c r="T99" i="1"/>
  <c r="Y98" i="1"/>
  <c r="V99" i="1"/>
  <c r="Z99" i="1" s="1"/>
  <c r="AA100" i="1"/>
  <c r="D103" i="1"/>
  <c r="H102" i="1"/>
  <c r="I102" i="1"/>
  <c r="J101" i="1"/>
  <c r="M101" i="1" s="1"/>
  <c r="X107" i="8" l="1"/>
  <c r="AA107" i="8" s="1"/>
  <c r="AD106" i="8"/>
  <c r="AE106" i="8" s="1"/>
  <c r="M109" i="8"/>
  <c r="Q109" i="8"/>
  <c r="S109" i="8" s="1"/>
  <c r="Y106" i="8"/>
  <c r="P109" i="8"/>
  <c r="D112" i="8"/>
  <c r="I111" i="8"/>
  <c r="H111" i="8"/>
  <c r="K111" i="8"/>
  <c r="U108" i="8"/>
  <c r="V107" i="8"/>
  <c r="Z107" i="8" s="1"/>
  <c r="W109" i="8"/>
  <c r="AC109" i="8" s="1"/>
  <c r="AB106" i="8"/>
  <c r="R110" i="8"/>
  <c r="J110" i="8"/>
  <c r="L103" i="1"/>
  <c r="O103" i="1" s="1"/>
  <c r="W101" i="1"/>
  <c r="U102" i="1" s="1"/>
  <c r="N101" i="1"/>
  <c r="K103" i="1"/>
  <c r="AC99" i="1"/>
  <c r="P100" i="1"/>
  <c r="T100" i="1"/>
  <c r="Y99" i="1"/>
  <c r="AB99" i="1"/>
  <c r="V100" i="1"/>
  <c r="Z100" i="1" s="1"/>
  <c r="AA101" i="1"/>
  <c r="D104" i="1"/>
  <c r="I103" i="1"/>
  <c r="H103" i="1"/>
  <c r="J102" i="1"/>
  <c r="M102" i="1" s="1"/>
  <c r="X108" i="8" l="1"/>
  <c r="AD108" i="8" s="1"/>
  <c r="AE108" i="8" s="1"/>
  <c r="AD107" i="8"/>
  <c r="AE107" i="8" s="1"/>
  <c r="M110" i="8"/>
  <c r="Q110" i="8"/>
  <c r="S110" i="8" s="1"/>
  <c r="W110" i="8"/>
  <c r="AC110" i="8" s="1"/>
  <c r="R111" i="8"/>
  <c r="J111" i="8"/>
  <c r="M111" i="8" s="1"/>
  <c r="O112" i="8"/>
  <c r="Y107" i="8"/>
  <c r="O111" i="8"/>
  <c r="D113" i="8"/>
  <c r="I112" i="8"/>
  <c r="H112" i="8"/>
  <c r="K112" i="8"/>
  <c r="N110" i="8"/>
  <c r="U109" i="8"/>
  <c r="V108" i="8"/>
  <c r="Z108" i="8" s="1"/>
  <c r="AB107" i="8"/>
  <c r="W102" i="1"/>
  <c r="U103" i="1" s="1"/>
  <c r="L104" i="1"/>
  <c r="O104" i="1" s="1"/>
  <c r="K104" i="1"/>
  <c r="AC100" i="1"/>
  <c r="N102" i="1"/>
  <c r="P101" i="1"/>
  <c r="T101" i="1"/>
  <c r="Y100" i="1"/>
  <c r="V101" i="1"/>
  <c r="Z101" i="1" s="1"/>
  <c r="AB100" i="1"/>
  <c r="AA102" i="1"/>
  <c r="D105" i="1"/>
  <c r="I104" i="1"/>
  <c r="H104" i="1"/>
  <c r="J103" i="1"/>
  <c r="W103" i="1" s="1"/>
  <c r="AA108" i="8" l="1"/>
  <c r="AB108" i="8" s="1"/>
  <c r="N111" i="8"/>
  <c r="P111" i="8" s="1"/>
  <c r="W111" i="8"/>
  <c r="AC111" i="8" s="1"/>
  <c r="Q111" i="8"/>
  <c r="S111" i="8" s="1"/>
  <c r="O113" i="8"/>
  <c r="R112" i="8"/>
  <c r="J112" i="8"/>
  <c r="Y108" i="8"/>
  <c r="H113" i="8"/>
  <c r="D114" i="8"/>
  <c r="I113" i="8"/>
  <c r="K113" i="8"/>
  <c r="X109" i="8"/>
  <c r="U110" i="8"/>
  <c r="V109" i="8"/>
  <c r="Z109" i="8" s="1"/>
  <c r="P110" i="8"/>
  <c r="U104" i="1"/>
  <c r="L105" i="1"/>
  <c r="O105" i="1" s="1"/>
  <c r="N103" i="1"/>
  <c r="K105" i="1"/>
  <c r="AB101" i="1"/>
  <c r="P102" i="1"/>
  <c r="T102" i="1"/>
  <c r="AC101" i="1"/>
  <c r="Y101" i="1"/>
  <c r="V102" i="1"/>
  <c r="Z102" i="1" s="1"/>
  <c r="M103" i="1"/>
  <c r="D106" i="1"/>
  <c r="H105" i="1"/>
  <c r="I105" i="1"/>
  <c r="J104" i="1"/>
  <c r="W104" i="1" s="1"/>
  <c r="U105" i="1" s="1"/>
  <c r="X110" i="8" l="1"/>
  <c r="AA110" i="8" s="1"/>
  <c r="AD109" i="8"/>
  <c r="AE109" i="8" s="1"/>
  <c r="M112" i="8"/>
  <c r="Q112" i="8"/>
  <c r="S112" i="8" s="1"/>
  <c r="AA109" i="8"/>
  <c r="AB109" i="8" s="1"/>
  <c r="N112" i="8"/>
  <c r="P112" i="8" s="1"/>
  <c r="U111" i="8"/>
  <c r="V110" i="8"/>
  <c r="Z110" i="8" s="1"/>
  <c r="Y109" i="8"/>
  <c r="D115" i="8"/>
  <c r="I114" i="8"/>
  <c r="H114" i="8"/>
  <c r="K114" i="8"/>
  <c r="W112" i="8"/>
  <c r="AC112" i="8" s="1"/>
  <c r="R113" i="8"/>
  <c r="J113" i="8"/>
  <c r="Q113" i="8" s="1"/>
  <c r="O114" i="8"/>
  <c r="L106" i="1"/>
  <c r="O106" i="1" s="1"/>
  <c r="AA104" i="1"/>
  <c r="AA103" i="1"/>
  <c r="N104" i="1"/>
  <c r="K106" i="1"/>
  <c r="AC102" i="1"/>
  <c r="P103" i="1"/>
  <c r="T103" i="1"/>
  <c r="AB102" i="1"/>
  <c r="V104" i="1"/>
  <c r="Z104" i="1" s="1"/>
  <c r="Y102" i="1"/>
  <c r="V103" i="1"/>
  <c r="Z103" i="1" s="1"/>
  <c r="M104" i="1"/>
  <c r="AA105" i="1"/>
  <c r="J105" i="1"/>
  <c r="M105" i="1" s="1"/>
  <c r="D107" i="1"/>
  <c r="H106" i="1"/>
  <c r="I106" i="1"/>
  <c r="S113" i="8" l="1"/>
  <c r="X111" i="8"/>
  <c r="AA111" i="8" s="1"/>
  <c r="AD110" i="8"/>
  <c r="AE110" i="8" s="1"/>
  <c r="W113" i="8"/>
  <c r="AC113" i="8" s="1"/>
  <c r="D116" i="8"/>
  <c r="I115" i="8"/>
  <c r="H115" i="8"/>
  <c r="K115" i="8"/>
  <c r="Y110" i="8"/>
  <c r="M113" i="8"/>
  <c r="U112" i="8"/>
  <c r="V111" i="8"/>
  <c r="Z111" i="8" s="1"/>
  <c r="R114" i="8"/>
  <c r="J114" i="8"/>
  <c r="W114" i="8" s="1"/>
  <c r="AC114" i="8" s="1"/>
  <c r="N113" i="8"/>
  <c r="AB110" i="8"/>
  <c r="W105" i="1"/>
  <c r="U106" i="1" s="1"/>
  <c r="L107" i="1"/>
  <c r="O107" i="1" s="1"/>
  <c r="N105" i="1"/>
  <c r="K107" i="1"/>
  <c r="AB103" i="1"/>
  <c r="AC104" i="1"/>
  <c r="P104" i="1"/>
  <c r="T104" i="1"/>
  <c r="AB104" i="1"/>
  <c r="AC103" i="1"/>
  <c r="Y103" i="1"/>
  <c r="Y104" i="1"/>
  <c r="V105" i="1"/>
  <c r="J106" i="1"/>
  <c r="M106" i="1" s="1"/>
  <c r="D108" i="1"/>
  <c r="I107" i="1"/>
  <c r="H107" i="1"/>
  <c r="AB111" i="8" l="1"/>
  <c r="X112" i="8"/>
  <c r="AA112" i="8" s="1"/>
  <c r="AD111" i="8"/>
  <c r="AE111" i="8" s="1"/>
  <c r="M114" i="8"/>
  <c r="Q114" i="8"/>
  <c r="S114" i="8" s="1"/>
  <c r="R115" i="8"/>
  <c r="J115" i="8"/>
  <c r="M115" i="8" s="1"/>
  <c r="O116" i="8"/>
  <c r="O115" i="8"/>
  <c r="D117" i="8"/>
  <c r="I116" i="8"/>
  <c r="H116" i="8"/>
  <c r="K116" i="8"/>
  <c r="N114" i="8"/>
  <c r="Y111" i="8"/>
  <c r="U113" i="8"/>
  <c r="V112" i="8"/>
  <c r="Z112" i="8" s="1"/>
  <c r="P113" i="8"/>
  <c r="N115" i="8"/>
  <c r="Y105" i="1"/>
  <c r="Z105" i="1"/>
  <c r="AB105" i="1" s="1"/>
  <c r="W106" i="1"/>
  <c r="U107" i="1" s="1"/>
  <c r="L108" i="1"/>
  <c r="O108" i="1" s="1"/>
  <c r="K108" i="1"/>
  <c r="N106" i="1"/>
  <c r="P105" i="1"/>
  <c r="T105" i="1"/>
  <c r="AA106" i="1"/>
  <c r="D109" i="1"/>
  <c r="K109" i="1" s="1"/>
  <c r="H108" i="1"/>
  <c r="I108" i="1"/>
  <c r="J107" i="1"/>
  <c r="W107" i="1" s="1"/>
  <c r="X113" i="8" l="1"/>
  <c r="AA113" i="8" s="1"/>
  <c r="AD112" i="8"/>
  <c r="AE112" i="8" s="1"/>
  <c r="W115" i="8"/>
  <c r="AC115" i="8" s="1"/>
  <c r="Q115" i="8"/>
  <c r="S115" i="8" s="1"/>
  <c r="U114" i="8"/>
  <c r="V113" i="8"/>
  <c r="Z113" i="8" s="1"/>
  <c r="P114" i="8"/>
  <c r="O117" i="8"/>
  <c r="R116" i="8"/>
  <c r="J116" i="8"/>
  <c r="W116" i="8" s="1"/>
  <c r="AC116" i="8" s="1"/>
  <c r="H117" i="8"/>
  <c r="D118" i="8"/>
  <c r="I117" i="8"/>
  <c r="K117" i="8"/>
  <c r="AB112" i="8"/>
  <c r="Y112" i="8"/>
  <c r="P115" i="8"/>
  <c r="U108" i="1"/>
  <c r="N107" i="1"/>
  <c r="P106" i="1"/>
  <c r="T106" i="1"/>
  <c r="AC105" i="1"/>
  <c r="V106" i="1"/>
  <c r="Z106" i="1" s="1"/>
  <c r="AA107" i="1"/>
  <c r="L109" i="1"/>
  <c r="M107" i="1"/>
  <c r="J108" i="1"/>
  <c r="W108" i="1" s="1"/>
  <c r="D110" i="1"/>
  <c r="K110" i="1" s="1"/>
  <c r="H109" i="1"/>
  <c r="I109" i="1"/>
  <c r="N116" i="8" l="1"/>
  <c r="P116" i="8" s="1"/>
  <c r="X114" i="8"/>
  <c r="AA114" i="8" s="1"/>
  <c r="AD113" i="8"/>
  <c r="AE113" i="8" s="1"/>
  <c r="M116" i="8"/>
  <c r="Q116" i="8"/>
  <c r="S116" i="8" s="1"/>
  <c r="D119" i="8"/>
  <c r="I118" i="8"/>
  <c r="H118" i="8"/>
  <c r="K118" i="8"/>
  <c r="R117" i="8"/>
  <c r="J117" i="8"/>
  <c r="N117" i="8" s="1"/>
  <c r="U115" i="8"/>
  <c r="V114" i="8"/>
  <c r="Z114" i="8" s="1"/>
  <c r="AB113" i="8"/>
  <c r="Y113" i="8"/>
  <c r="U109" i="1"/>
  <c r="L110" i="1"/>
  <c r="O110" i="1" s="1"/>
  <c r="AB106" i="1"/>
  <c r="N108" i="1"/>
  <c r="AC106" i="1"/>
  <c r="P107" i="1"/>
  <c r="T107" i="1"/>
  <c r="AA108" i="1"/>
  <c r="V107" i="1"/>
  <c r="Z107" i="1" s="1"/>
  <c r="Y106" i="1"/>
  <c r="O109" i="1"/>
  <c r="M108" i="1"/>
  <c r="J109" i="1"/>
  <c r="M109" i="1" s="1"/>
  <c r="D111" i="1"/>
  <c r="I110" i="1"/>
  <c r="H110" i="1"/>
  <c r="X115" i="8" l="1"/>
  <c r="AA115" i="8" s="1"/>
  <c r="AD114" i="8"/>
  <c r="AE114" i="8" s="1"/>
  <c r="W117" i="8"/>
  <c r="AC117" i="8" s="1"/>
  <c r="Q117" i="8"/>
  <c r="S117" i="8" s="1"/>
  <c r="AB114" i="8"/>
  <c r="Y114" i="8"/>
  <c r="P117" i="8"/>
  <c r="M117" i="8"/>
  <c r="U116" i="8"/>
  <c r="V115" i="8"/>
  <c r="Z115" i="8" s="1"/>
  <c r="D120" i="8"/>
  <c r="I119" i="8"/>
  <c r="H119" i="8"/>
  <c r="K119" i="8"/>
  <c r="R118" i="8"/>
  <c r="J118" i="8"/>
  <c r="O118" i="8"/>
  <c r="W109" i="1"/>
  <c r="U110" i="1" s="1"/>
  <c r="L111" i="1"/>
  <c r="O111" i="1" s="1"/>
  <c r="X109" i="1"/>
  <c r="X110" i="1" s="1"/>
  <c r="X111" i="1" s="1"/>
  <c r="X112" i="1" s="1"/>
  <c r="X113" i="1" s="1"/>
  <c r="X114" i="1" s="1"/>
  <c r="X115" i="1" s="1"/>
  <c r="X116" i="1" s="1"/>
  <c r="X117" i="1" s="1"/>
  <c r="X118" i="1" s="1"/>
  <c r="X119" i="1" s="1"/>
  <c r="X120" i="1" s="1"/>
  <c r="K111" i="1"/>
  <c r="N109" i="1"/>
  <c r="P108" i="1"/>
  <c r="T108" i="1"/>
  <c r="AC107" i="1"/>
  <c r="Y107" i="1"/>
  <c r="V109" i="1"/>
  <c r="AB107" i="1"/>
  <c r="V108" i="1"/>
  <c r="Z108" i="1" s="1"/>
  <c r="D112" i="1"/>
  <c r="H111" i="1"/>
  <c r="I111" i="1"/>
  <c r="J110" i="1"/>
  <c r="M110" i="1" s="1"/>
  <c r="X116" i="8" l="1"/>
  <c r="AA116" i="8" s="1"/>
  <c r="AD115" i="8"/>
  <c r="AE115" i="8" s="1"/>
  <c r="N118" i="8"/>
  <c r="P118" i="8" s="1"/>
  <c r="Q118" i="8"/>
  <c r="S118" i="8" s="1"/>
  <c r="R119" i="8"/>
  <c r="J119" i="8"/>
  <c r="M119" i="8" s="1"/>
  <c r="O120" i="8"/>
  <c r="M118" i="8"/>
  <c r="U117" i="8"/>
  <c r="V116" i="8"/>
  <c r="Z116" i="8" s="1"/>
  <c r="N119" i="8"/>
  <c r="AB115" i="8"/>
  <c r="O119" i="8"/>
  <c r="D121" i="8"/>
  <c r="I120" i="8"/>
  <c r="H120" i="8"/>
  <c r="K120" i="8"/>
  <c r="W118" i="8"/>
  <c r="AC118" i="8" s="1"/>
  <c r="Y115" i="8"/>
  <c r="Y109" i="1"/>
  <c r="Z109" i="1"/>
  <c r="W110" i="1"/>
  <c r="U111" i="1" s="1"/>
  <c r="L112" i="1"/>
  <c r="AA109" i="1"/>
  <c r="P109" i="1"/>
  <c r="N110" i="1"/>
  <c r="K112" i="1"/>
  <c r="AB108" i="1"/>
  <c r="AC108" i="1"/>
  <c r="T109" i="1"/>
  <c r="Y108" i="1"/>
  <c r="AA110" i="1"/>
  <c r="D113" i="1"/>
  <c r="H112" i="1"/>
  <c r="I112" i="1"/>
  <c r="J111" i="1"/>
  <c r="M111" i="1" s="1"/>
  <c r="X117" i="8" l="1"/>
  <c r="AA117" i="8" s="1"/>
  <c r="AD116" i="8"/>
  <c r="AE116" i="8" s="1"/>
  <c r="W119" i="8"/>
  <c r="AC119" i="8" s="1"/>
  <c r="Q119" i="8"/>
  <c r="S119" i="8" s="1"/>
  <c r="P119" i="8"/>
  <c r="Y116" i="8"/>
  <c r="O121" i="8"/>
  <c r="H121" i="8"/>
  <c r="D122" i="8"/>
  <c r="I121" i="8"/>
  <c r="K121" i="8"/>
  <c r="U118" i="8"/>
  <c r="V117" i="8"/>
  <c r="Z117" i="8" s="1"/>
  <c r="AB116" i="8"/>
  <c r="R120" i="8"/>
  <c r="J120" i="8"/>
  <c r="AB109" i="1"/>
  <c r="L113" i="1"/>
  <c r="O113" i="1" s="1"/>
  <c r="O112" i="1"/>
  <c r="W111" i="1"/>
  <c r="U112" i="1" s="1"/>
  <c r="N111" i="1"/>
  <c r="K113" i="1"/>
  <c r="P110" i="1"/>
  <c r="T110" i="1"/>
  <c r="AC109" i="1"/>
  <c r="V110" i="1"/>
  <c r="Z110" i="1" s="1"/>
  <c r="AA111" i="1"/>
  <c r="J112" i="1"/>
  <c r="W112" i="1" s="1"/>
  <c r="D114" i="1"/>
  <c r="I113" i="1"/>
  <c r="H113" i="1"/>
  <c r="X118" i="8" l="1"/>
  <c r="AA118" i="8" s="1"/>
  <c r="AD117" i="8"/>
  <c r="AE117" i="8" s="1"/>
  <c r="M120" i="8"/>
  <c r="Q120" i="8"/>
  <c r="S120" i="8" s="1"/>
  <c r="Y117" i="8"/>
  <c r="D123" i="8"/>
  <c r="I122" i="8"/>
  <c r="H122" i="8"/>
  <c r="K122" i="8"/>
  <c r="U119" i="8"/>
  <c r="V118" i="8"/>
  <c r="Z118" i="8" s="1"/>
  <c r="W120" i="8"/>
  <c r="AC120" i="8" s="1"/>
  <c r="AB117" i="8"/>
  <c r="N120" i="8"/>
  <c r="R121" i="8"/>
  <c r="J121" i="8"/>
  <c r="O122" i="8"/>
  <c r="U113" i="1"/>
  <c r="L114" i="1"/>
  <c r="O114" i="1" s="1"/>
  <c r="AB110" i="1"/>
  <c r="N112" i="1"/>
  <c r="K114" i="1"/>
  <c r="AC110" i="1"/>
  <c r="P111" i="1"/>
  <c r="T111" i="1"/>
  <c r="V111" i="1"/>
  <c r="Z111" i="1" s="1"/>
  <c r="Y110" i="1"/>
  <c r="M112" i="1"/>
  <c r="D115" i="1"/>
  <c r="H114" i="1"/>
  <c r="I114" i="1"/>
  <c r="J113" i="1"/>
  <c r="M113" i="1" s="1"/>
  <c r="X119" i="8" l="1"/>
  <c r="AA119" i="8" s="1"/>
  <c r="AD118" i="8"/>
  <c r="AE118" i="8" s="1"/>
  <c r="M121" i="8"/>
  <c r="Q121" i="8"/>
  <c r="S121" i="8" s="1"/>
  <c r="N121" i="8"/>
  <c r="P121" i="8" s="1"/>
  <c r="AB118" i="8"/>
  <c r="D124" i="8"/>
  <c r="I123" i="8"/>
  <c r="H123" i="8"/>
  <c r="K123" i="8"/>
  <c r="W121" i="8"/>
  <c r="AC121" i="8" s="1"/>
  <c r="Y118" i="8"/>
  <c r="R122" i="8"/>
  <c r="J122" i="8"/>
  <c r="Q122" i="8" s="1"/>
  <c r="P120" i="8"/>
  <c r="U120" i="8"/>
  <c r="V119" i="8"/>
  <c r="Z119" i="8" s="1"/>
  <c r="W113" i="1"/>
  <c r="U114" i="1" s="1"/>
  <c r="L115" i="1"/>
  <c r="O115" i="1" s="1"/>
  <c r="AA113" i="1"/>
  <c r="AA112" i="1"/>
  <c r="AB111" i="1"/>
  <c r="K115" i="1"/>
  <c r="N113" i="1"/>
  <c r="P112" i="1"/>
  <c r="T112" i="1"/>
  <c r="AC111" i="1"/>
  <c r="Y111" i="1"/>
  <c r="V113" i="1"/>
  <c r="V112" i="1"/>
  <c r="Z112" i="1" s="1"/>
  <c r="J114" i="1"/>
  <c r="M114" i="1" s="1"/>
  <c r="D116" i="1"/>
  <c r="I115" i="1"/>
  <c r="H115" i="1"/>
  <c r="S122" i="8" l="1"/>
  <c r="X120" i="8"/>
  <c r="AD120" i="8" s="1"/>
  <c r="AE120" i="8" s="1"/>
  <c r="AD119" i="8"/>
  <c r="AE119" i="8" s="1"/>
  <c r="Y119" i="8"/>
  <c r="AB119" i="8"/>
  <c r="W122" i="8"/>
  <c r="AC122" i="8" s="1"/>
  <c r="N122" i="8"/>
  <c r="M122" i="8"/>
  <c r="U121" i="8"/>
  <c r="AA120" i="8"/>
  <c r="V120" i="8"/>
  <c r="Z120" i="8" s="1"/>
  <c r="R123" i="8"/>
  <c r="J123" i="8"/>
  <c r="O123" i="8"/>
  <c r="D125" i="8"/>
  <c r="I124" i="8"/>
  <c r="H124" i="8"/>
  <c r="K124" i="8"/>
  <c r="Y113" i="1"/>
  <c r="Z113" i="1"/>
  <c r="W114" i="1"/>
  <c r="U115" i="1" s="1"/>
  <c r="L116" i="1"/>
  <c r="K116" i="1"/>
  <c r="AC112" i="1"/>
  <c r="N114" i="1"/>
  <c r="P113" i="1"/>
  <c r="T113" i="1"/>
  <c r="Y112" i="1"/>
  <c r="AB113" i="1"/>
  <c r="AB112" i="1"/>
  <c r="AA114" i="1"/>
  <c r="D117" i="1"/>
  <c r="H116" i="1"/>
  <c r="I116" i="1"/>
  <c r="J115" i="1"/>
  <c r="W115" i="1" s="1"/>
  <c r="M123" i="8" l="1"/>
  <c r="Q123" i="8"/>
  <c r="S123" i="8" s="1"/>
  <c r="AB120" i="8"/>
  <c r="N123" i="8"/>
  <c r="P123" i="8" s="1"/>
  <c r="O125" i="8"/>
  <c r="R124" i="8"/>
  <c r="J124" i="8"/>
  <c r="O124" i="8"/>
  <c r="H125" i="8"/>
  <c r="D126" i="8"/>
  <c r="I125" i="8"/>
  <c r="K125" i="8"/>
  <c r="Y120" i="8"/>
  <c r="W123" i="8"/>
  <c r="AC123" i="8" s="1"/>
  <c r="X121" i="8"/>
  <c r="U122" i="8"/>
  <c r="V121" i="8"/>
  <c r="Z121" i="8" s="1"/>
  <c r="P122" i="8"/>
  <c r="U116" i="1"/>
  <c r="L117" i="1"/>
  <c r="O116" i="1"/>
  <c r="K117" i="1"/>
  <c r="N115" i="1"/>
  <c r="P114" i="1"/>
  <c r="T114" i="1"/>
  <c r="AC113" i="1"/>
  <c r="V114" i="1"/>
  <c r="Z114" i="1" s="1"/>
  <c r="AA115" i="1"/>
  <c r="M115" i="1"/>
  <c r="J116" i="1"/>
  <c r="W116" i="1" s="1"/>
  <c r="D118" i="1"/>
  <c r="H117" i="1"/>
  <c r="I117" i="1"/>
  <c r="X122" i="8" l="1"/>
  <c r="AA122" i="8" s="1"/>
  <c r="AD121" i="8"/>
  <c r="AE121" i="8" s="1"/>
  <c r="M124" i="8"/>
  <c r="Q124" i="8"/>
  <c r="S124" i="8" s="1"/>
  <c r="AA121" i="8"/>
  <c r="AB121" i="8" s="1"/>
  <c r="N124" i="8"/>
  <c r="P124" i="8" s="1"/>
  <c r="R125" i="8"/>
  <c r="J125" i="8"/>
  <c r="N125" i="8" s="1"/>
  <c r="O126" i="8"/>
  <c r="Y121" i="8"/>
  <c r="U123" i="8"/>
  <c r="V122" i="8"/>
  <c r="Z122" i="8" s="1"/>
  <c r="D127" i="8"/>
  <c r="I126" i="8"/>
  <c r="H126" i="8"/>
  <c r="K126" i="8"/>
  <c r="W124" i="8"/>
  <c r="AC124" i="8" s="1"/>
  <c r="U117" i="1"/>
  <c r="L118" i="1"/>
  <c r="O118" i="1" s="1"/>
  <c r="O117" i="1"/>
  <c r="N116" i="1"/>
  <c r="K118" i="1"/>
  <c r="P115" i="1"/>
  <c r="T115" i="1"/>
  <c r="AC114" i="1"/>
  <c r="AB114" i="1"/>
  <c r="V115" i="1"/>
  <c r="Z115" i="1" s="1"/>
  <c r="Y114" i="1"/>
  <c r="M116" i="1"/>
  <c r="D119" i="1"/>
  <c r="H118" i="1"/>
  <c r="I118" i="1"/>
  <c r="J117" i="1"/>
  <c r="M117" i="1" s="1"/>
  <c r="X123" i="8" l="1"/>
  <c r="AA123" i="8" s="1"/>
  <c r="AD122" i="8"/>
  <c r="AE122" i="8" s="1"/>
  <c r="Y122" i="8"/>
  <c r="M125" i="8"/>
  <c r="Q125" i="8"/>
  <c r="S125" i="8" s="1"/>
  <c r="D128" i="8"/>
  <c r="I127" i="8"/>
  <c r="H127" i="8"/>
  <c r="K127" i="8"/>
  <c r="P125" i="8"/>
  <c r="AB122" i="8"/>
  <c r="W125" i="8"/>
  <c r="AC125" i="8" s="1"/>
  <c r="R126" i="8"/>
  <c r="J126" i="8"/>
  <c r="N126" i="8" s="1"/>
  <c r="U124" i="8"/>
  <c r="V123" i="8"/>
  <c r="Z123" i="8" s="1"/>
  <c r="W117" i="1"/>
  <c r="U118" i="1" s="1"/>
  <c r="L119" i="1"/>
  <c r="O119" i="1" s="1"/>
  <c r="AA117" i="1"/>
  <c r="AA116" i="1"/>
  <c r="K119" i="1"/>
  <c r="N117" i="1"/>
  <c r="P116" i="1"/>
  <c r="T116" i="1"/>
  <c r="AC115" i="1"/>
  <c r="AB115" i="1"/>
  <c r="V117" i="1"/>
  <c r="V116" i="1"/>
  <c r="Z116" i="1" s="1"/>
  <c r="Y115" i="1"/>
  <c r="D120" i="1"/>
  <c r="I119" i="1"/>
  <c r="H119" i="1"/>
  <c r="J118" i="1"/>
  <c r="M118" i="1" s="1"/>
  <c r="X124" i="8" l="1"/>
  <c r="AA124" i="8" s="1"/>
  <c r="AD123" i="8"/>
  <c r="AE123" i="8" s="1"/>
  <c r="M126" i="8"/>
  <c r="Q126" i="8"/>
  <c r="S126" i="8" s="1"/>
  <c r="W126" i="8"/>
  <c r="AC126" i="8" s="1"/>
  <c r="Y123" i="8"/>
  <c r="R127" i="8"/>
  <c r="J127" i="8"/>
  <c r="Q127" i="8" s="1"/>
  <c r="O128" i="8"/>
  <c r="U125" i="8"/>
  <c r="V124" i="8"/>
  <c r="Z124" i="8" s="1"/>
  <c r="AB123" i="8"/>
  <c r="P126" i="8"/>
  <c r="O127" i="8"/>
  <c r="D129" i="8"/>
  <c r="I128" i="8"/>
  <c r="H128" i="8"/>
  <c r="K128" i="8"/>
  <c r="Y117" i="1"/>
  <c r="Z117" i="1"/>
  <c r="AB117" i="1" s="1"/>
  <c r="W118" i="1"/>
  <c r="U119" i="1" s="1"/>
  <c r="L120" i="1"/>
  <c r="AC116" i="1"/>
  <c r="K120" i="1"/>
  <c r="N118" i="1"/>
  <c r="P117" i="1"/>
  <c r="T117" i="1"/>
  <c r="AB116" i="1"/>
  <c r="Y116" i="1"/>
  <c r="AA118" i="1"/>
  <c r="J119" i="1"/>
  <c r="M119" i="1" s="1"/>
  <c r="D121" i="1"/>
  <c r="K121" i="1" s="1"/>
  <c r="H120" i="1"/>
  <c r="I120" i="1"/>
  <c r="M127" i="8" l="1"/>
  <c r="X125" i="8"/>
  <c r="AA125" i="8" s="1"/>
  <c r="AD124" i="8"/>
  <c r="AE124" i="8" s="1"/>
  <c r="N127" i="8"/>
  <c r="P127" i="8" s="1"/>
  <c r="W127" i="8"/>
  <c r="AC127" i="8" s="1"/>
  <c r="S127" i="8"/>
  <c r="AB124" i="8"/>
  <c r="O129" i="8"/>
  <c r="R128" i="8"/>
  <c r="J128" i="8"/>
  <c r="N128" i="8" s="1"/>
  <c r="Y124" i="8"/>
  <c r="U126" i="8"/>
  <c r="V125" i="8"/>
  <c r="Z125" i="8" s="1"/>
  <c r="D130" i="8"/>
  <c r="H129" i="8"/>
  <c r="I129" i="8"/>
  <c r="K129" i="8"/>
  <c r="O120" i="1"/>
  <c r="W119" i="1"/>
  <c r="U120" i="1" s="1"/>
  <c r="AC117" i="1"/>
  <c r="N119" i="1"/>
  <c r="P118" i="1"/>
  <c r="T118" i="1"/>
  <c r="V118" i="1"/>
  <c r="Z118" i="1" s="1"/>
  <c r="AA119" i="1"/>
  <c r="L121" i="1"/>
  <c r="J120" i="1"/>
  <c r="M120" i="1" s="1"/>
  <c r="D122" i="1"/>
  <c r="I121" i="1"/>
  <c r="H121" i="1"/>
  <c r="X126" i="8" l="1"/>
  <c r="AA126" i="8" s="1"/>
  <c r="AD125" i="8"/>
  <c r="AE125" i="8" s="1"/>
  <c r="M128" i="8"/>
  <c r="Q128" i="8"/>
  <c r="S128" i="8" s="1"/>
  <c r="P128" i="8"/>
  <c r="Y125" i="8"/>
  <c r="U127" i="8"/>
  <c r="V126" i="8"/>
  <c r="Z126" i="8" s="1"/>
  <c r="W128" i="8"/>
  <c r="AC128" i="8" s="1"/>
  <c r="D131" i="8"/>
  <c r="I130" i="8"/>
  <c r="H130" i="8"/>
  <c r="K130" i="8"/>
  <c r="AB125" i="8"/>
  <c r="R129" i="8"/>
  <c r="J129" i="8"/>
  <c r="W120" i="1"/>
  <c r="U121" i="1" s="1"/>
  <c r="L122" i="1"/>
  <c r="AB118" i="1"/>
  <c r="K122" i="1"/>
  <c r="O121" i="1"/>
  <c r="N120" i="1"/>
  <c r="AC118" i="1"/>
  <c r="P119" i="1"/>
  <c r="T119" i="1"/>
  <c r="Y118" i="1"/>
  <c r="V119" i="1"/>
  <c r="Z119" i="1" s="1"/>
  <c r="AA120" i="1"/>
  <c r="D123" i="1"/>
  <c r="H122" i="1"/>
  <c r="I122" i="1"/>
  <c r="J121" i="1"/>
  <c r="M121" i="1" s="1"/>
  <c r="X127" i="8" l="1"/>
  <c r="AA127" i="8" s="1"/>
  <c r="AD126" i="8"/>
  <c r="AE126" i="8" s="1"/>
  <c r="M129" i="8"/>
  <c r="Q129" i="8"/>
  <c r="S129" i="8" s="1"/>
  <c r="Y126" i="8"/>
  <c r="R130" i="8"/>
  <c r="J130" i="8"/>
  <c r="N130" i="8" s="1"/>
  <c r="O131" i="8"/>
  <c r="AB126" i="8"/>
  <c r="N129" i="8"/>
  <c r="W129" i="8"/>
  <c r="AC129" i="8" s="1"/>
  <c r="O130" i="8"/>
  <c r="D132" i="8"/>
  <c r="I131" i="8"/>
  <c r="H131" i="8"/>
  <c r="K131" i="8"/>
  <c r="U128" i="8"/>
  <c r="V127" i="8"/>
  <c r="Z127" i="8" s="1"/>
  <c r="L123" i="1"/>
  <c r="O122" i="1"/>
  <c r="W121" i="1"/>
  <c r="U122" i="1" s="1"/>
  <c r="AB119" i="1"/>
  <c r="N121" i="1"/>
  <c r="K123" i="1"/>
  <c r="AC119" i="1"/>
  <c r="P120" i="1"/>
  <c r="T120" i="1"/>
  <c r="V120" i="1"/>
  <c r="Z120" i="1" s="1"/>
  <c r="Y119" i="1"/>
  <c r="J122" i="1"/>
  <c r="M122" i="1" s="1"/>
  <c r="D124" i="1"/>
  <c r="H123" i="1"/>
  <c r="I123" i="1"/>
  <c r="X128" i="8" l="1"/>
  <c r="AA128" i="8" s="1"/>
  <c r="AD127" i="8"/>
  <c r="AE127" i="8" s="1"/>
  <c r="M130" i="8"/>
  <c r="Q130" i="8"/>
  <c r="S130" i="8" s="1"/>
  <c r="O132" i="8"/>
  <c r="R131" i="8"/>
  <c r="J131" i="8"/>
  <c r="N131" i="8" s="1"/>
  <c r="Y127" i="8"/>
  <c r="H132" i="8"/>
  <c r="D133" i="8"/>
  <c r="I132" i="8"/>
  <c r="K132" i="8"/>
  <c r="U129" i="8"/>
  <c r="V128" i="8"/>
  <c r="Z128" i="8" s="1"/>
  <c r="P130" i="8"/>
  <c r="AB127" i="8"/>
  <c r="P129" i="8"/>
  <c r="W130" i="8"/>
  <c r="AC130" i="8" s="1"/>
  <c r="W122" i="1"/>
  <c r="U123" i="1" s="1"/>
  <c r="L124" i="1"/>
  <c r="O124" i="1" s="1"/>
  <c r="O123" i="1"/>
  <c r="X121" i="1"/>
  <c r="X122" i="1" s="1"/>
  <c r="X123" i="1" s="1"/>
  <c r="X124" i="1" s="1"/>
  <c r="X125" i="1" s="1"/>
  <c r="X126" i="1" s="1"/>
  <c r="X127" i="1" s="1"/>
  <c r="X128" i="1" s="1"/>
  <c r="X129" i="1" s="1"/>
  <c r="X130" i="1" s="1"/>
  <c r="X131" i="1" s="1"/>
  <c r="X132" i="1" s="1"/>
  <c r="K124" i="1"/>
  <c r="AB120" i="1"/>
  <c r="N122" i="1"/>
  <c r="P121" i="1"/>
  <c r="T121" i="1"/>
  <c r="AC120" i="1"/>
  <c r="Y120" i="1"/>
  <c r="V121" i="1"/>
  <c r="Z121" i="1" s="1"/>
  <c r="D125" i="1"/>
  <c r="H124" i="1"/>
  <c r="I124" i="1"/>
  <c r="J123" i="1"/>
  <c r="M123" i="1" s="1"/>
  <c r="X129" i="8" l="1"/>
  <c r="AD128" i="8"/>
  <c r="AE128" i="8" s="1"/>
  <c r="M131" i="8"/>
  <c r="Q131" i="8"/>
  <c r="S131" i="8" s="1"/>
  <c r="P131" i="8"/>
  <c r="AB128" i="8"/>
  <c r="Y128" i="8"/>
  <c r="U130" i="8"/>
  <c r="AA129" i="8"/>
  <c r="V129" i="8"/>
  <c r="Z129" i="8" s="1"/>
  <c r="D134" i="8"/>
  <c r="I133" i="8"/>
  <c r="H133" i="8"/>
  <c r="K133" i="8"/>
  <c r="W131" i="8"/>
  <c r="AC131" i="8" s="1"/>
  <c r="R132" i="8"/>
  <c r="J132" i="8"/>
  <c r="W123" i="1"/>
  <c r="U124" i="1" s="1"/>
  <c r="AA122" i="1"/>
  <c r="AA121" i="1"/>
  <c r="AB121" i="1" s="1"/>
  <c r="L125" i="1"/>
  <c r="O125" i="1" s="1"/>
  <c r="N123" i="1"/>
  <c r="K125" i="1"/>
  <c r="P122" i="1"/>
  <c r="T122" i="1"/>
  <c r="V122" i="1"/>
  <c r="Z122" i="1" s="1"/>
  <c r="Y121" i="1"/>
  <c r="AA123" i="1"/>
  <c r="D126" i="1"/>
  <c r="I125" i="1"/>
  <c r="H125" i="1"/>
  <c r="J124" i="1"/>
  <c r="M124" i="1" s="1"/>
  <c r="X130" i="8" l="1"/>
  <c r="AA130" i="8" s="1"/>
  <c r="AD129" i="8"/>
  <c r="AE129" i="8" s="1"/>
  <c r="M132" i="8"/>
  <c r="Q132" i="8"/>
  <c r="S132" i="8" s="1"/>
  <c r="Y129" i="8"/>
  <c r="W132" i="8"/>
  <c r="AC132" i="8" s="1"/>
  <c r="R133" i="8"/>
  <c r="J133" i="8"/>
  <c r="O134" i="8"/>
  <c r="O133" i="8"/>
  <c r="N132" i="8"/>
  <c r="N133" i="8"/>
  <c r="AB129" i="8"/>
  <c r="D135" i="8"/>
  <c r="I134" i="8"/>
  <c r="H134" i="8"/>
  <c r="K134" i="8"/>
  <c r="U131" i="8"/>
  <c r="V130" i="8"/>
  <c r="Z130" i="8" s="1"/>
  <c r="W124" i="1"/>
  <c r="U125" i="1" s="1"/>
  <c r="AC121" i="1"/>
  <c r="L126" i="1"/>
  <c r="O126" i="1" s="1"/>
  <c r="N124" i="1"/>
  <c r="K126" i="1"/>
  <c r="AB122" i="1"/>
  <c r="P123" i="1"/>
  <c r="T123" i="1"/>
  <c r="AC122" i="1"/>
  <c r="Y122" i="1"/>
  <c r="V123" i="1"/>
  <c r="Z123" i="1" s="1"/>
  <c r="AA124" i="1"/>
  <c r="D127" i="1"/>
  <c r="I126" i="1"/>
  <c r="H126" i="1"/>
  <c r="J125" i="1"/>
  <c r="M125" i="1" s="1"/>
  <c r="X131" i="8" l="1"/>
  <c r="AA131" i="8" s="1"/>
  <c r="AD130" i="8"/>
  <c r="AE130" i="8" s="1"/>
  <c r="W133" i="8"/>
  <c r="AC133" i="8" s="1"/>
  <c r="Q133" i="8"/>
  <c r="S133" i="8" s="1"/>
  <c r="M133" i="8"/>
  <c r="U132" i="8"/>
  <c r="V131" i="8"/>
  <c r="Z131" i="8" s="1"/>
  <c r="P132" i="8"/>
  <c r="Y130" i="8"/>
  <c r="D136" i="8"/>
  <c r="I135" i="8"/>
  <c r="H135" i="8"/>
  <c r="K135" i="8"/>
  <c r="AB130" i="8"/>
  <c r="P133" i="8"/>
  <c r="R134" i="8"/>
  <c r="J134" i="8"/>
  <c r="W125" i="1"/>
  <c r="U126" i="1" s="1"/>
  <c r="L127" i="1"/>
  <c r="O127" i="1" s="1"/>
  <c r="AB123" i="1"/>
  <c r="K127" i="1"/>
  <c r="N125" i="1"/>
  <c r="AC123" i="1"/>
  <c r="P124" i="1"/>
  <c r="T124" i="1"/>
  <c r="Y123" i="1"/>
  <c r="V124" i="1"/>
  <c r="Z124" i="1" s="1"/>
  <c r="AA125" i="1"/>
  <c r="J126" i="1"/>
  <c r="M126" i="1" s="1"/>
  <c r="D128" i="1"/>
  <c r="H127" i="1"/>
  <c r="I127" i="1"/>
  <c r="X132" i="8" l="1"/>
  <c r="AD132" i="8" s="1"/>
  <c r="AE132" i="8" s="1"/>
  <c r="AD131" i="8"/>
  <c r="AE131" i="8" s="1"/>
  <c r="M134" i="8"/>
  <c r="Q134" i="8"/>
  <c r="S134" i="8" s="1"/>
  <c r="Y131" i="8"/>
  <c r="AB131" i="8"/>
  <c r="W134" i="8"/>
  <c r="AC134" i="8" s="1"/>
  <c r="N134" i="8"/>
  <c r="O136" i="8"/>
  <c r="R135" i="8"/>
  <c r="J135" i="8"/>
  <c r="O135" i="8"/>
  <c r="H136" i="8"/>
  <c r="D137" i="8"/>
  <c r="I136" i="8"/>
  <c r="K136" i="8"/>
  <c r="U133" i="8"/>
  <c r="V132" i="8"/>
  <c r="Z132" i="8" s="1"/>
  <c r="W126" i="1"/>
  <c r="U127" i="1" s="1"/>
  <c r="L128" i="1"/>
  <c r="O128" i="1" s="1"/>
  <c r="K128" i="1"/>
  <c r="AB124" i="1"/>
  <c r="N126" i="1"/>
  <c r="AC124" i="1"/>
  <c r="P125" i="1"/>
  <c r="T125" i="1"/>
  <c r="Y124" i="1"/>
  <c r="V125" i="1"/>
  <c r="Z125" i="1" s="1"/>
  <c r="AA126" i="1"/>
  <c r="J127" i="1"/>
  <c r="M127" i="1" s="1"/>
  <c r="D129" i="1"/>
  <c r="H128" i="1"/>
  <c r="I128" i="1"/>
  <c r="AA132" i="8" l="1"/>
  <c r="AB132" i="8" s="1"/>
  <c r="M135" i="8"/>
  <c r="Q135" i="8"/>
  <c r="S135" i="8" s="1"/>
  <c r="Y132" i="8"/>
  <c r="D138" i="8"/>
  <c r="I137" i="8"/>
  <c r="H137" i="8"/>
  <c r="K137" i="8"/>
  <c r="N135" i="8"/>
  <c r="P134" i="8"/>
  <c r="X133" i="8"/>
  <c r="U134" i="8"/>
  <c r="V133" i="8"/>
  <c r="Z133" i="8" s="1"/>
  <c r="W135" i="8"/>
  <c r="AC135" i="8" s="1"/>
  <c r="R136" i="8"/>
  <c r="J136" i="8"/>
  <c r="W127" i="1"/>
  <c r="U128" i="1" s="1"/>
  <c r="L129" i="1"/>
  <c r="O129" i="1" s="1"/>
  <c r="N127" i="1"/>
  <c r="AB125" i="1"/>
  <c r="K129" i="1"/>
  <c r="AC125" i="1"/>
  <c r="P126" i="1"/>
  <c r="T126" i="1"/>
  <c r="V126" i="1"/>
  <c r="Z126" i="1" s="1"/>
  <c r="Y125" i="1"/>
  <c r="AA127" i="1"/>
  <c r="J128" i="1"/>
  <c r="M128" i="1" s="1"/>
  <c r="D130" i="1"/>
  <c r="I129" i="1"/>
  <c r="H129" i="1"/>
  <c r="X134" i="8" l="1"/>
  <c r="AA134" i="8" s="1"/>
  <c r="AD133" i="8"/>
  <c r="AE133" i="8" s="1"/>
  <c r="M136" i="8"/>
  <c r="Q136" i="8"/>
  <c r="S136" i="8" s="1"/>
  <c r="N136" i="8"/>
  <c r="P136" i="8" s="1"/>
  <c r="W136" i="8"/>
  <c r="AC136" i="8" s="1"/>
  <c r="P135" i="8"/>
  <c r="AA133" i="8"/>
  <c r="AB133" i="8" s="1"/>
  <c r="Y133" i="8"/>
  <c r="R137" i="8"/>
  <c r="J137" i="8"/>
  <c r="M137" i="8" s="1"/>
  <c r="O138" i="8"/>
  <c r="U135" i="8"/>
  <c r="V134" i="8"/>
  <c r="Z134" i="8" s="1"/>
  <c r="D139" i="8"/>
  <c r="I138" i="8"/>
  <c r="H138" i="8"/>
  <c r="K138" i="8"/>
  <c r="O137" i="8"/>
  <c r="W128" i="1"/>
  <c r="U129" i="1" s="1"/>
  <c r="L130" i="1"/>
  <c r="O130" i="1" s="1"/>
  <c r="AB126" i="1"/>
  <c r="N128" i="1"/>
  <c r="K130" i="1"/>
  <c r="P127" i="1"/>
  <c r="T127" i="1"/>
  <c r="AC126" i="1"/>
  <c r="Y126" i="1"/>
  <c r="V127" i="1"/>
  <c r="Z127" i="1" s="1"/>
  <c r="AA128" i="1"/>
  <c r="D131" i="1"/>
  <c r="H130" i="1"/>
  <c r="I130" i="1"/>
  <c r="J129" i="1"/>
  <c r="M129" i="1" s="1"/>
  <c r="X135" i="8" l="1"/>
  <c r="AA135" i="8" s="1"/>
  <c r="AD134" i="8"/>
  <c r="AE134" i="8" s="1"/>
  <c r="W137" i="8"/>
  <c r="AC137" i="8" s="1"/>
  <c r="Q137" i="8"/>
  <c r="S137" i="8" s="1"/>
  <c r="N137" i="8"/>
  <c r="P137" i="8" s="1"/>
  <c r="Y134" i="8"/>
  <c r="R138" i="8"/>
  <c r="J138" i="8"/>
  <c r="O139" i="8"/>
  <c r="D140" i="8"/>
  <c r="I139" i="8"/>
  <c r="H139" i="8"/>
  <c r="K139" i="8"/>
  <c r="U136" i="8"/>
  <c r="V135" i="8"/>
  <c r="Z135" i="8" s="1"/>
  <c r="AB134" i="8"/>
  <c r="W129" i="1"/>
  <c r="U130" i="1" s="1"/>
  <c r="L131" i="1"/>
  <c r="O131" i="1" s="1"/>
  <c r="N129" i="1"/>
  <c r="K131" i="1"/>
  <c r="AC127" i="1"/>
  <c r="P128" i="1"/>
  <c r="T128" i="1"/>
  <c r="AB127" i="1"/>
  <c r="Y127" i="1"/>
  <c r="V128" i="1"/>
  <c r="Z128" i="1" s="1"/>
  <c r="AA129" i="1"/>
  <c r="D132" i="1"/>
  <c r="I131" i="1"/>
  <c r="H131" i="1"/>
  <c r="J130" i="1"/>
  <c r="M130" i="1" s="1"/>
  <c r="X136" i="8" l="1"/>
  <c r="AA136" i="8" s="1"/>
  <c r="AD135" i="8"/>
  <c r="AE135" i="8" s="1"/>
  <c r="M138" i="8"/>
  <c r="Q138" i="8"/>
  <c r="S138" i="8" s="1"/>
  <c r="Y135" i="8"/>
  <c r="W138" i="8"/>
  <c r="AC138" i="8" s="1"/>
  <c r="AB135" i="8"/>
  <c r="H140" i="8"/>
  <c r="D141" i="8"/>
  <c r="I140" i="8"/>
  <c r="K140" i="8"/>
  <c r="R139" i="8"/>
  <c r="J139" i="8"/>
  <c r="N138" i="8"/>
  <c r="U137" i="8"/>
  <c r="V136" i="8"/>
  <c r="Z136" i="8" s="1"/>
  <c r="W130" i="1"/>
  <c r="U131" i="1" s="1"/>
  <c r="L132" i="1"/>
  <c r="K132" i="1"/>
  <c r="N130" i="1"/>
  <c r="AC128" i="1"/>
  <c r="P129" i="1"/>
  <c r="T129" i="1"/>
  <c r="AB128" i="1"/>
  <c r="Y128" i="1"/>
  <c r="V129" i="1"/>
  <c r="Z129" i="1" s="1"/>
  <c r="AA130" i="1"/>
  <c r="D133" i="1"/>
  <c r="K133" i="1" s="1"/>
  <c r="H132" i="1"/>
  <c r="I132" i="1"/>
  <c r="J131" i="1"/>
  <c r="W131" i="1" s="1"/>
  <c r="X137" i="8" l="1"/>
  <c r="AA137" i="8" s="1"/>
  <c r="AD136" i="8"/>
  <c r="AE136" i="8" s="1"/>
  <c r="W139" i="8"/>
  <c r="AC139" i="8" s="1"/>
  <c r="Q139" i="8"/>
  <c r="S139" i="8" s="1"/>
  <c r="N139" i="8"/>
  <c r="M139" i="8"/>
  <c r="R140" i="8"/>
  <c r="J140" i="8"/>
  <c r="N140" i="8" s="1"/>
  <c r="O141" i="8"/>
  <c r="AB136" i="8"/>
  <c r="O140" i="8"/>
  <c r="P138" i="8"/>
  <c r="Y136" i="8"/>
  <c r="U138" i="8"/>
  <c r="V137" i="8"/>
  <c r="Z137" i="8" s="1"/>
  <c r="D142" i="8"/>
  <c r="I141" i="8"/>
  <c r="H141" i="8"/>
  <c r="K141" i="8"/>
  <c r="U132" i="1"/>
  <c r="O132" i="1"/>
  <c r="N131" i="1"/>
  <c r="AC129" i="1"/>
  <c r="P130" i="1"/>
  <c r="T130" i="1"/>
  <c r="Y129" i="1"/>
  <c r="V130" i="1"/>
  <c r="Z130" i="1" s="1"/>
  <c r="AB129" i="1"/>
  <c r="L133" i="1"/>
  <c r="M131" i="1"/>
  <c r="D134" i="1"/>
  <c r="K134" i="1" s="1"/>
  <c r="I133" i="1"/>
  <c r="H133" i="1"/>
  <c r="J132" i="1"/>
  <c r="M132" i="1" s="1"/>
  <c r="X138" i="8" l="1"/>
  <c r="AA138" i="8" s="1"/>
  <c r="AD137" i="8"/>
  <c r="AE137" i="8" s="1"/>
  <c r="M140" i="8"/>
  <c r="Q140" i="8"/>
  <c r="S140" i="8" s="1"/>
  <c r="P139" i="8"/>
  <c r="D143" i="8"/>
  <c r="I142" i="8"/>
  <c r="H142" i="8"/>
  <c r="K142" i="8"/>
  <c r="U139" i="8"/>
  <c r="V138" i="8"/>
  <c r="Z138" i="8" s="1"/>
  <c r="AB137" i="8"/>
  <c r="R141" i="8"/>
  <c r="J141" i="8"/>
  <c r="M141" i="8" s="1"/>
  <c r="Y137" i="8"/>
  <c r="P140" i="8"/>
  <c r="W140" i="8"/>
  <c r="AC140" i="8" s="1"/>
  <c r="W132" i="1"/>
  <c r="U133" i="1" s="1"/>
  <c r="L134" i="1"/>
  <c r="O134" i="1" s="1"/>
  <c r="AA132" i="1"/>
  <c r="AA131" i="1"/>
  <c r="AB130" i="1"/>
  <c r="N132" i="1"/>
  <c r="O133" i="1"/>
  <c r="P131" i="1"/>
  <c r="T131" i="1"/>
  <c r="AC130" i="1"/>
  <c r="Y130" i="1"/>
  <c r="V132" i="1"/>
  <c r="V131" i="1"/>
  <c r="Z131" i="1" s="1"/>
  <c r="J133" i="1"/>
  <c r="M133" i="1" s="1"/>
  <c r="D135" i="1"/>
  <c r="H134" i="1"/>
  <c r="I134" i="1"/>
  <c r="X139" i="8" l="1"/>
  <c r="AD138" i="8"/>
  <c r="AE138" i="8" s="1"/>
  <c r="N141" i="8"/>
  <c r="P141" i="8" s="1"/>
  <c r="Q141" i="8"/>
  <c r="S141" i="8" s="1"/>
  <c r="W141" i="8"/>
  <c r="AC141" i="8" s="1"/>
  <c r="AB138" i="8"/>
  <c r="R142" i="8"/>
  <c r="J142" i="8"/>
  <c r="O143" i="8"/>
  <c r="Y138" i="8"/>
  <c r="O142" i="8"/>
  <c r="D144" i="8"/>
  <c r="I143" i="8"/>
  <c r="H143" i="8"/>
  <c r="K143" i="8"/>
  <c r="U140" i="8"/>
  <c r="AA139" i="8"/>
  <c r="V139" i="8"/>
  <c r="Z139" i="8" s="1"/>
  <c r="Y132" i="1"/>
  <c r="Z132" i="1"/>
  <c r="AB132" i="1" s="1"/>
  <c r="W133" i="1"/>
  <c r="U134" i="1" s="1"/>
  <c r="L135" i="1"/>
  <c r="O135" i="1" s="1"/>
  <c r="K135" i="1"/>
  <c r="N133" i="1"/>
  <c r="P132" i="1"/>
  <c r="T132" i="1"/>
  <c r="AC131" i="1"/>
  <c r="Y131" i="1"/>
  <c r="AB131" i="1"/>
  <c r="D136" i="1"/>
  <c r="H135" i="1"/>
  <c r="I135" i="1"/>
  <c r="J134" i="1"/>
  <c r="M134" i="1" s="1"/>
  <c r="X140" i="8" l="1"/>
  <c r="AD139" i="8"/>
  <c r="AE139" i="8" s="1"/>
  <c r="N142" i="8"/>
  <c r="P142" i="8" s="1"/>
  <c r="Q142" i="8"/>
  <c r="S142" i="8" s="1"/>
  <c r="H144" i="8"/>
  <c r="D145" i="8"/>
  <c r="I144" i="8"/>
  <c r="K144" i="8"/>
  <c r="AA140" i="8"/>
  <c r="U141" i="8"/>
  <c r="V140" i="8"/>
  <c r="Z140" i="8" s="1"/>
  <c r="W142" i="8"/>
  <c r="AC142" i="8" s="1"/>
  <c r="R143" i="8"/>
  <c r="J143" i="8"/>
  <c r="N143" i="8" s="1"/>
  <c r="M142" i="8"/>
  <c r="AB139" i="8"/>
  <c r="Y139" i="8"/>
  <c r="W134" i="1"/>
  <c r="U135" i="1" s="1"/>
  <c r="L136" i="1"/>
  <c r="X133" i="1"/>
  <c r="X134" i="1" s="1"/>
  <c r="X135" i="1" s="1"/>
  <c r="X136" i="1" s="1"/>
  <c r="X137" i="1" s="1"/>
  <c r="X138" i="1" s="1"/>
  <c r="X139" i="1" s="1"/>
  <c r="X140" i="1" s="1"/>
  <c r="X141" i="1" s="1"/>
  <c r="X142" i="1" s="1"/>
  <c r="X143" i="1" s="1"/>
  <c r="X144" i="1" s="1"/>
  <c r="P133" i="1"/>
  <c r="K136" i="1"/>
  <c r="N134" i="1"/>
  <c r="T133" i="1"/>
  <c r="AC132" i="1"/>
  <c r="V133" i="1"/>
  <c r="Z133" i="1" s="1"/>
  <c r="J135" i="1"/>
  <c r="W135" i="1" s="1"/>
  <c r="D137" i="1"/>
  <c r="I136" i="1"/>
  <c r="H136" i="1"/>
  <c r="X141" i="8" l="1"/>
  <c r="AA141" i="8" s="1"/>
  <c r="AD140" i="8"/>
  <c r="AE140" i="8" s="1"/>
  <c r="M143" i="8"/>
  <c r="Q143" i="8"/>
  <c r="S143" i="8" s="1"/>
  <c r="Y140" i="8"/>
  <c r="W143" i="8"/>
  <c r="AC143" i="8" s="1"/>
  <c r="D146" i="8"/>
  <c r="I145" i="8"/>
  <c r="H145" i="8"/>
  <c r="K145" i="8"/>
  <c r="R144" i="8"/>
  <c r="J144" i="8"/>
  <c r="M144" i="8" s="1"/>
  <c r="U142" i="8"/>
  <c r="V141" i="8"/>
  <c r="Z141" i="8" s="1"/>
  <c r="O144" i="8"/>
  <c r="AB140" i="8"/>
  <c r="P143" i="8"/>
  <c r="U136" i="1"/>
  <c r="AA133" i="1"/>
  <c r="AC133" i="1" s="1"/>
  <c r="L137" i="1"/>
  <c r="O137" i="1" s="1"/>
  <c r="O136" i="1"/>
  <c r="AA134" i="1"/>
  <c r="K137" i="1"/>
  <c r="N135" i="1"/>
  <c r="P134" i="1"/>
  <c r="T134" i="1"/>
  <c r="V134" i="1"/>
  <c r="Z134" i="1" s="1"/>
  <c r="Y133" i="1"/>
  <c r="M135" i="1"/>
  <c r="J136" i="1"/>
  <c r="M136" i="1" s="1"/>
  <c r="D138" i="1"/>
  <c r="I137" i="1"/>
  <c r="H137" i="1"/>
  <c r="N144" i="8" l="1"/>
  <c r="P144" i="8" s="1"/>
  <c r="X142" i="8"/>
  <c r="AA142" i="8" s="1"/>
  <c r="AD141" i="8"/>
  <c r="AE141" i="8" s="1"/>
  <c r="W144" i="8"/>
  <c r="AC144" i="8" s="1"/>
  <c r="Q144" i="8"/>
  <c r="S144" i="8" s="1"/>
  <c r="AB141" i="8"/>
  <c r="U143" i="8"/>
  <c r="V142" i="8"/>
  <c r="Z142" i="8" s="1"/>
  <c r="D147" i="8"/>
  <c r="I146" i="8"/>
  <c r="H146" i="8"/>
  <c r="K146" i="8"/>
  <c r="Y141" i="8"/>
  <c r="R145" i="8"/>
  <c r="J145" i="8"/>
  <c r="O146" i="8"/>
  <c r="O145" i="8"/>
  <c r="AB133" i="1"/>
  <c r="W136" i="1"/>
  <c r="U137" i="1" s="1"/>
  <c r="L138" i="1"/>
  <c r="AA136" i="1"/>
  <c r="AA135" i="1"/>
  <c r="N136" i="1"/>
  <c r="K138" i="1"/>
  <c r="AB134" i="1"/>
  <c r="P135" i="1"/>
  <c r="T135" i="1"/>
  <c r="AC134" i="1"/>
  <c r="V136" i="1"/>
  <c r="Y134" i="1"/>
  <c r="V135" i="1"/>
  <c r="Z135" i="1" s="1"/>
  <c r="J137" i="1"/>
  <c r="W137" i="1" s="1"/>
  <c r="D139" i="1"/>
  <c r="I138" i="1"/>
  <c r="H138" i="1"/>
  <c r="X143" i="8" l="1"/>
  <c r="AA143" i="8" s="1"/>
  <c r="AD142" i="8"/>
  <c r="AE142" i="8" s="1"/>
  <c r="M145" i="8"/>
  <c r="Q145" i="8"/>
  <c r="S145" i="8" s="1"/>
  <c r="N145" i="8"/>
  <c r="Y142" i="8"/>
  <c r="W145" i="8"/>
  <c r="AC145" i="8" s="1"/>
  <c r="D148" i="8"/>
  <c r="I147" i="8"/>
  <c r="H147" i="8"/>
  <c r="K147" i="8"/>
  <c r="R146" i="8"/>
  <c r="J146" i="8"/>
  <c r="O147" i="8"/>
  <c r="U144" i="8"/>
  <c r="V143" i="8"/>
  <c r="Z143" i="8" s="1"/>
  <c r="AB142" i="8"/>
  <c r="Z136" i="1"/>
  <c r="AB136" i="1" s="1"/>
  <c r="U138" i="1"/>
  <c r="L139" i="1"/>
  <c r="O139" i="1" s="1"/>
  <c r="O138" i="1"/>
  <c r="N137" i="1"/>
  <c r="K139" i="1"/>
  <c r="AC135" i="1"/>
  <c r="P136" i="1"/>
  <c r="T136" i="1"/>
  <c r="AB135" i="1"/>
  <c r="Y136" i="1"/>
  <c r="Y135" i="1"/>
  <c r="M137" i="1"/>
  <c r="J138" i="1"/>
  <c r="M138" i="1" s="1"/>
  <c r="D140" i="1"/>
  <c r="I139" i="1"/>
  <c r="H139" i="1"/>
  <c r="X144" i="8" l="1"/>
  <c r="AD144" i="8" s="1"/>
  <c r="AE144" i="8" s="1"/>
  <c r="AD143" i="8"/>
  <c r="AE143" i="8" s="1"/>
  <c r="M146" i="8"/>
  <c r="Q146" i="8"/>
  <c r="S146" i="8" s="1"/>
  <c r="P145" i="8"/>
  <c r="U145" i="8"/>
  <c r="V144" i="8"/>
  <c r="Z144" i="8" s="1"/>
  <c r="AB143" i="8"/>
  <c r="W146" i="8"/>
  <c r="AC146" i="8" s="1"/>
  <c r="H148" i="8"/>
  <c r="D149" i="8"/>
  <c r="I148" i="8"/>
  <c r="K148" i="8"/>
  <c r="Y143" i="8"/>
  <c r="O148" i="8"/>
  <c r="R147" i="8"/>
  <c r="J147" i="8"/>
  <c r="N146" i="8"/>
  <c r="W138" i="1"/>
  <c r="U139" i="1" s="1"/>
  <c r="L140" i="1"/>
  <c r="O140" i="1" s="1"/>
  <c r="AA138" i="1"/>
  <c r="AA137" i="1"/>
  <c r="N138" i="1"/>
  <c r="K140" i="1"/>
  <c r="P137" i="1"/>
  <c r="T137" i="1"/>
  <c r="AC136" i="1"/>
  <c r="V138" i="1"/>
  <c r="V137" i="1"/>
  <c r="Z137" i="1" s="1"/>
  <c r="J139" i="1"/>
  <c r="M139" i="1" s="1"/>
  <c r="D141" i="1"/>
  <c r="H140" i="1"/>
  <c r="I140" i="1"/>
  <c r="AA144" i="8" l="1"/>
  <c r="AB144" i="8" s="1"/>
  <c r="M147" i="8"/>
  <c r="Q147" i="8"/>
  <c r="S147" i="8" s="1"/>
  <c r="Y144" i="8"/>
  <c r="N147" i="8"/>
  <c r="D150" i="8"/>
  <c r="I149" i="8"/>
  <c r="H149" i="8"/>
  <c r="K149" i="8"/>
  <c r="X145" i="8"/>
  <c r="U146" i="8"/>
  <c r="V145" i="8"/>
  <c r="Z145" i="8" s="1"/>
  <c r="P146" i="8"/>
  <c r="W147" i="8"/>
  <c r="AC147" i="8" s="1"/>
  <c r="R148" i="8"/>
  <c r="J148" i="8"/>
  <c r="O149" i="8"/>
  <c r="Z138" i="1"/>
  <c r="AB138" i="1" s="1"/>
  <c r="W139" i="1"/>
  <c r="U140" i="1" s="1"/>
  <c r="L141" i="1"/>
  <c r="N139" i="1"/>
  <c r="K141" i="1"/>
  <c r="AC137" i="1"/>
  <c r="P138" i="1"/>
  <c r="T138" i="1"/>
  <c r="Y137" i="1"/>
  <c r="Y138" i="1"/>
  <c r="AB137" i="1"/>
  <c r="AA139" i="1"/>
  <c r="J140" i="1"/>
  <c r="M140" i="1" s="1"/>
  <c r="D142" i="1"/>
  <c r="I141" i="1"/>
  <c r="H141" i="1"/>
  <c r="X146" i="8" l="1"/>
  <c r="AD145" i="8"/>
  <c r="AE145" i="8" s="1"/>
  <c r="M148" i="8"/>
  <c r="Q148" i="8"/>
  <c r="S148" i="8" s="1"/>
  <c r="N148" i="8"/>
  <c r="P148" i="8" s="1"/>
  <c r="AA145" i="8"/>
  <c r="Y145" i="8"/>
  <c r="D151" i="8"/>
  <c r="I150" i="8"/>
  <c r="H150" i="8"/>
  <c r="K150" i="8"/>
  <c r="W148" i="8"/>
  <c r="AC148" i="8" s="1"/>
  <c r="AA146" i="8"/>
  <c r="U147" i="8"/>
  <c r="V146" i="8"/>
  <c r="Z146" i="8" s="1"/>
  <c r="P147" i="8"/>
  <c r="R149" i="8"/>
  <c r="J149" i="8"/>
  <c r="O150" i="8"/>
  <c r="W140" i="1"/>
  <c r="U141" i="1" s="1"/>
  <c r="L142" i="1"/>
  <c r="O142" i="1" s="1"/>
  <c r="O141" i="1"/>
  <c r="K142" i="1"/>
  <c r="N140" i="1"/>
  <c r="P139" i="1"/>
  <c r="T139" i="1"/>
  <c r="AC138" i="1"/>
  <c r="V139" i="1"/>
  <c r="Z139" i="1" s="1"/>
  <c r="AA140" i="1"/>
  <c r="J141" i="1"/>
  <c r="M141" i="1" s="1"/>
  <c r="D143" i="1"/>
  <c r="H142" i="1"/>
  <c r="I142" i="1"/>
  <c r="X147" i="8" l="1"/>
  <c r="AD146" i="8"/>
  <c r="AE146" i="8" s="1"/>
  <c r="N149" i="8"/>
  <c r="P149" i="8" s="1"/>
  <c r="Q149" i="8"/>
  <c r="S149" i="8" s="1"/>
  <c r="M149" i="8"/>
  <c r="AB145" i="8"/>
  <c r="W149" i="8"/>
  <c r="AC149" i="8" s="1"/>
  <c r="AB146" i="8"/>
  <c r="D152" i="8"/>
  <c r="I151" i="8"/>
  <c r="H151" i="8"/>
  <c r="K151" i="8"/>
  <c r="R150" i="8"/>
  <c r="J150" i="8"/>
  <c r="Y146" i="8"/>
  <c r="U148" i="8"/>
  <c r="AA147" i="8"/>
  <c r="V147" i="8"/>
  <c r="Z147" i="8" s="1"/>
  <c r="L143" i="1"/>
  <c r="O143" i="1" s="1"/>
  <c r="W141" i="1"/>
  <c r="U142" i="1" s="1"/>
  <c r="AC139" i="1"/>
  <c r="N141" i="1"/>
  <c r="K143" i="1"/>
  <c r="P140" i="1"/>
  <c r="T140" i="1"/>
  <c r="Y139" i="1"/>
  <c r="V140" i="1"/>
  <c r="Z140" i="1" s="1"/>
  <c r="AB139" i="1"/>
  <c r="AA141" i="1"/>
  <c r="D144" i="1"/>
  <c r="I143" i="1"/>
  <c r="H143" i="1"/>
  <c r="J142" i="1"/>
  <c r="M142" i="1" s="1"/>
  <c r="X148" i="8" l="1"/>
  <c r="AA148" i="8" s="1"/>
  <c r="AD147" i="8"/>
  <c r="AE147" i="8" s="1"/>
  <c r="W150" i="8"/>
  <c r="AC150" i="8" s="1"/>
  <c r="Q150" i="8"/>
  <c r="S150" i="8" s="1"/>
  <c r="M150" i="8"/>
  <c r="N150" i="8"/>
  <c r="P150" i="8" s="1"/>
  <c r="Y147" i="8"/>
  <c r="O152" i="8"/>
  <c r="R151" i="8"/>
  <c r="J151" i="8"/>
  <c r="N151" i="8" s="1"/>
  <c r="U149" i="8"/>
  <c r="V148" i="8"/>
  <c r="Z148" i="8" s="1"/>
  <c r="O151" i="8"/>
  <c r="H152" i="8"/>
  <c r="D153" i="8"/>
  <c r="I152" i="8"/>
  <c r="K152" i="8"/>
  <c r="AB147" i="8"/>
  <c r="W142" i="1"/>
  <c r="U143" i="1" s="1"/>
  <c r="L144" i="1"/>
  <c r="N142" i="1"/>
  <c r="K144" i="1"/>
  <c r="AC140" i="1"/>
  <c r="P141" i="1"/>
  <c r="T141" i="1"/>
  <c r="AB140" i="1"/>
  <c r="Y140" i="1"/>
  <c r="V141" i="1"/>
  <c r="Z141" i="1" s="1"/>
  <c r="AA142" i="1"/>
  <c r="D145" i="1"/>
  <c r="K145" i="1" s="1"/>
  <c r="H144" i="1"/>
  <c r="I144" i="1"/>
  <c r="J143" i="1"/>
  <c r="M143" i="1" s="1"/>
  <c r="X149" i="8" l="1"/>
  <c r="AD148" i="8"/>
  <c r="AE148" i="8" s="1"/>
  <c r="M151" i="8"/>
  <c r="Q151" i="8"/>
  <c r="S151" i="8" s="1"/>
  <c r="D154" i="8"/>
  <c r="I153" i="8"/>
  <c r="H153" i="8"/>
  <c r="K153" i="8"/>
  <c r="AA149" i="8"/>
  <c r="U150" i="8"/>
  <c r="V149" i="8"/>
  <c r="Z149" i="8" s="1"/>
  <c r="AB148" i="8"/>
  <c r="P151" i="8"/>
  <c r="Y148" i="8"/>
  <c r="W151" i="8"/>
  <c r="AC151" i="8" s="1"/>
  <c r="R152" i="8"/>
  <c r="J152" i="8"/>
  <c r="N152" i="8" s="1"/>
  <c r="W143" i="1"/>
  <c r="U144" i="1" s="1"/>
  <c r="O144" i="1"/>
  <c r="Y141" i="1"/>
  <c r="N143" i="1"/>
  <c r="P142" i="1"/>
  <c r="T142" i="1"/>
  <c r="AC141" i="1"/>
  <c r="AB141" i="1"/>
  <c r="V142" i="1"/>
  <c r="Z142" i="1" s="1"/>
  <c r="AA143" i="1"/>
  <c r="L145" i="1"/>
  <c r="D146" i="1"/>
  <c r="K146" i="1" s="1"/>
  <c r="I145" i="1"/>
  <c r="H145" i="1"/>
  <c r="J144" i="1"/>
  <c r="M144" i="1" s="1"/>
  <c r="X150" i="8" l="1"/>
  <c r="AA150" i="8" s="1"/>
  <c r="AD149" i="8"/>
  <c r="AE149" i="8" s="1"/>
  <c r="M152" i="8"/>
  <c r="Q152" i="8"/>
  <c r="S152" i="8" s="1"/>
  <c r="Y149" i="8"/>
  <c r="P152" i="8"/>
  <c r="D155" i="8"/>
  <c r="I154" i="8"/>
  <c r="H154" i="8"/>
  <c r="K154" i="8"/>
  <c r="W152" i="8"/>
  <c r="AC152" i="8" s="1"/>
  <c r="U151" i="8"/>
  <c r="V150" i="8"/>
  <c r="Z150" i="8" s="1"/>
  <c r="R153" i="8"/>
  <c r="J153" i="8"/>
  <c r="O154" i="8"/>
  <c r="AB149" i="8"/>
  <c r="O153" i="8"/>
  <c r="L146" i="1"/>
  <c r="W144" i="1"/>
  <c r="U145" i="1" s="1"/>
  <c r="AC142" i="1"/>
  <c r="N144" i="1"/>
  <c r="P143" i="1"/>
  <c r="T143" i="1"/>
  <c r="V143" i="1"/>
  <c r="Z143" i="1" s="1"/>
  <c r="O145" i="1"/>
  <c r="AB142" i="1"/>
  <c r="Y142" i="1"/>
  <c r="AA144" i="1"/>
  <c r="D147" i="1"/>
  <c r="H146" i="1"/>
  <c r="I146" i="1"/>
  <c r="J145" i="1"/>
  <c r="W145" i="1" s="1"/>
  <c r="X151" i="8" l="1"/>
  <c r="AA151" i="8" s="1"/>
  <c r="AD150" i="8"/>
  <c r="AE150" i="8" s="1"/>
  <c r="M153" i="8"/>
  <c r="Q153" i="8"/>
  <c r="S153" i="8" s="1"/>
  <c r="W153" i="8"/>
  <c r="AC153" i="8" s="1"/>
  <c r="Y150" i="8"/>
  <c r="U152" i="8"/>
  <c r="V151" i="8"/>
  <c r="Z151" i="8" s="1"/>
  <c r="D156" i="8"/>
  <c r="I155" i="8"/>
  <c r="H155" i="8"/>
  <c r="K155" i="8"/>
  <c r="AB150" i="8"/>
  <c r="N153" i="8"/>
  <c r="R154" i="8"/>
  <c r="J154" i="8"/>
  <c r="O155" i="8"/>
  <c r="U146" i="1"/>
  <c r="L147" i="1"/>
  <c r="O147" i="1" s="1"/>
  <c r="O146" i="1"/>
  <c r="AB143" i="1"/>
  <c r="K147" i="1"/>
  <c r="N145" i="1"/>
  <c r="P144" i="1"/>
  <c r="T144" i="1"/>
  <c r="AC143" i="1"/>
  <c r="V144" i="1"/>
  <c r="Z144" i="1" s="1"/>
  <c r="Y143" i="1"/>
  <c r="M145" i="1"/>
  <c r="D148" i="1"/>
  <c r="I147" i="1"/>
  <c r="H147" i="1"/>
  <c r="J146" i="1"/>
  <c r="M146" i="1" s="1"/>
  <c r="X152" i="8" l="1"/>
  <c r="AD151" i="8"/>
  <c r="AE151" i="8" s="1"/>
  <c r="N154" i="8"/>
  <c r="P154" i="8" s="1"/>
  <c r="Q154" i="8"/>
  <c r="S154" i="8" s="1"/>
  <c r="Y151" i="8"/>
  <c r="M154" i="8"/>
  <c r="P153" i="8"/>
  <c r="W154" i="8"/>
  <c r="AC154" i="8" s="1"/>
  <c r="H156" i="8"/>
  <c r="D157" i="8"/>
  <c r="I156" i="8"/>
  <c r="K156" i="8"/>
  <c r="AA152" i="8"/>
  <c r="U153" i="8"/>
  <c r="V152" i="8"/>
  <c r="Z152" i="8" s="1"/>
  <c r="O156" i="8"/>
  <c r="R155" i="8"/>
  <c r="J155" i="8"/>
  <c r="AB151" i="8"/>
  <c r="W146" i="1"/>
  <c r="U147" i="1" s="1"/>
  <c r="L148" i="1"/>
  <c r="X145" i="1"/>
  <c r="X146" i="1" s="1"/>
  <c r="X147" i="1" s="1"/>
  <c r="X148" i="1" s="1"/>
  <c r="X149" i="1" s="1"/>
  <c r="X150" i="1" s="1"/>
  <c r="X151" i="1" s="1"/>
  <c r="X152" i="1" s="1"/>
  <c r="X153" i="1" s="1"/>
  <c r="X154" i="1" s="1"/>
  <c r="X155" i="1" s="1"/>
  <c r="X156" i="1" s="1"/>
  <c r="P145" i="1"/>
  <c r="AC144" i="1"/>
  <c r="K148" i="1"/>
  <c r="N146" i="1"/>
  <c r="T145" i="1"/>
  <c r="AB144" i="1"/>
  <c r="Y144" i="1"/>
  <c r="V145" i="1"/>
  <c r="Z145" i="1" s="1"/>
  <c r="J147" i="1"/>
  <c r="W147" i="1" s="1"/>
  <c r="D149" i="1"/>
  <c r="I148" i="1"/>
  <c r="H148" i="1"/>
  <c r="X153" i="8" l="1"/>
  <c r="AA153" i="8" s="1"/>
  <c r="AD152" i="8"/>
  <c r="AE152" i="8" s="1"/>
  <c r="AB152" i="8"/>
  <c r="M155" i="8"/>
  <c r="Q155" i="8"/>
  <c r="S155" i="8" s="1"/>
  <c r="W155" i="8"/>
  <c r="AC155" i="8" s="1"/>
  <c r="N155" i="8"/>
  <c r="R156" i="8"/>
  <c r="J156" i="8"/>
  <c r="N156" i="8" s="1"/>
  <c r="Y152" i="8"/>
  <c r="D158" i="8"/>
  <c r="I157" i="8"/>
  <c r="H157" i="8"/>
  <c r="K157" i="8"/>
  <c r="U154" i="8"/>
  <c r="V153" i="8"/>
  <c r="Z153" i="8" s="1"/>
  <c r="U148" i="1"/>
  <c r="AA145" i="1"/>
  <c r="AC145" i="1" s="1"/>
  <c r="L149" i="1"/>
  <c r="O148" i="1"/>
  <c r="V146" i="1"/>
  <c r="AA146" i="1"/>
  <c r="O149" i="1"/>
  <c r="K149" i="1"/>
  <c r="N147" i="1"/>
  <c r="P146" i="1"/>
  <c r="T146" i="1"/>
  <c r="Y145" i="1"/>
  <c r="M147" i="1"/>
  <c r="D150" i="1"/>
  <c r="H149" i="1"/>
  <c r="I149" i="1"/>
  <c r="J148" i="1"/>
  <c r="M148" i="1" s="1"/>
  <c r="X154" i="8" l="1"/>
  <c r="AD153" i="8"/>
  <c r="AE153" i="8" s="1"/>
  <c r="M156" i="8"/>
  <c r="Q156" i="8"/>
  <c r="S156" i="8" s="1"/>
  <c r="Y153" i="8"/>
  <c r="AB153" i="8"/>
  <c r="P156" i="8"/>
  <c r="D159" i="8"/>
  <c r="I158" i="8"/>
  <c r="H158" i="8"/>
  <c r="K158" i="8"/>
  <c r="R157" i="8"/>
  <c r="J157" i="8"/>
  <c r="N157" i="8" s="1"/>
  <c r="O158" i="8"/>
  <c r="O157" i="8"/>
  <c r="W156" i="8"/>
  <c r="AC156" i="8" s="1"/>
  <c r="AA154" i="8"/>
  <c r="U155" i="8"/>
  <c r="V154" i="8"/>
  <c r="Z154" i="8" s="1"/>
  <c r="P155" i="8"/>
  <c r="Y146" i="1"/>
  <c r="Z146" i="1"/>
  <c r="AB146" i="1" s="1"/>
  <c r="AB145" i="1"/>
  <c r="W148" i="1"/>
  <c r="U149" i="1" s="1"/>
  <c r="L150" i="1"/>
  <c r="O150" i="1" s="1"/>
  <c r="AA148" i="1"/>
  <c r="AA147" i="1"/>
  <c r="K150" i="1"/>
  <c r="N148" i="1"/>
  <c r="P147" i="1"/>
  <c r="T147" i="1"/>
  <c r="V147" i="1"/>
  <c r="Z147" i="1" s="1"/>
  <c r="J149" i="1"/>
  <c r="M149" i="1" s="1"/>
  <c r="D151" i="1"/>
  <c r="H150" i="1"/>
  <c r="I150" i="1"/>
  <c r="Y154" i="8" l="1"/>
  <c r="AB154" i="8"/>
  <c r="X155" i="8"/>
  <c r="AA155" i="8" s="1"/>
  <c r="AD154" i="8"/>
  <c r="AE154" i="8" s="1"/>
  <c r="M157" i="8"/>
  <c r="Q157" i="8"/>
  <c r="S157" i="8" s="1"/>
  <c r="U156" i="8"/>
  <c r="V155" i="8"/>
  <c r="Z155" i="8" s="1"/>
  <c r="D160" i="8"/>
  <c r="I159" i="8"/>
  <c r="H159" i="8"/>
  <c r="K159" i="8"/>
  <c r="P157" i="8"/>
  <c r="W157" i="8"/>
  <c r="AC157" i="8" s="1"/>
  <c r="R158" i="8"/>
  <c r="J158" i="8"/>
  <c r="W149" i="1"/>
  <c r="U150" i="1" s="1"/>
  <c r="L151" i="1"/>
  <c r="AC146" i="1"/>
  <c r="V148" i="1"/>
  <c r="N149" i="1"/>
  <c r="K151" i="1"/>
  <c r="AC147" i="1"/>
  <c r="P148" i="1"/>
  <c r="T148" i="1"/>
  <c r="Y147" i="1"/>
  <c r="AB147" i="1"/>
  <c r="AA149" i="1"/>
  <c r="J150" i="1"/>
  <c r="W150" i="1" s="1"/>
  <c r="D152" i="1"/>
  <c r="I151" i="1"/>
  <c r="H151" i="1"/>
  <c r="M150" i="1"/>
  <c r="X156" i="8" l="1"/>
  <c r="AD156" i="8" s="1"/>
  <c r="AE156" i="8" s="1"/>
  <c r="AD155" i="8"/>
  <c r="AE155" i="8" s="1"/>
  <c r="M158" i="8"/>
  <c r="Q158" i="8"/>
  <c r="S158" i="8" s="1"/>
  <c r="AB155" i="8"/>
  <c r="Y155" i="8"/>
  <c r="N158" i="8"/>
  <c r="W158" i="8"/>
  <c r="AC158" i="8" s="1"/>
  <c r="R159" i="8"/>
  <c r="J159" i="8"/>
  <c r="O159" i="8"/>
  <c r="O160" i="8"/>
  <c r="D161" i="8"/>
  <c r="I160" i="8"/>
  <c r="H160" i="8"/>
  <c r="K160" i="8"/>
  <c r="U157" i="8"/>
  <c r="V156" i="8"/>
  <c r="Z156" i="8" s="1"/>
  <c r="Y148" i="1"/>
  <c r="Z148" i="1"/>
  <c r="AB148" i="1" s="1"/>
  <c r="U151" i="1"/>
  <c r="L152" i="1"/>
  <c r="O151" i="1"/>
  <c r="T149" i="1"/>
  <c r="P149" i="1"/>
  <c r="K152" i="1"/>
  <c r="N150" i="1"/>
  <c r="V149" i="1"/>
  <c r="Z149" i="1" s="1"/>
  <c r="AA150" i="1"/>
  <c r="D153" i="1"/>
  <c r="H152" i="1"/>
  <c r="I152" i="1"/>
  <c r="J151" i="1"/>
  <c r="W151" i="1" s="1"/>
  <c r="U152" i="1" s="1"/>
  <c r="AA156" i="8" l="1"/>
  <c r="M159" i="8"/>
  <c r="Q159" i="8"/>
  <c r="S159" i="8" s="1"/>
  <c r="N159" i="8"/>
  <c r="P159" i="8" s="1"/>
  <c r="P158" i="8"/>
  <c r="Y156" i="8"/>
  <c r="R160" i="8"/>
  <c r="J160" i="8"/>
  <c r="O161" i="8"/>
  <c r="D162" i="8"/>
  <c r="I161" i="8"/>
  <c r="H161" i="8"/>
  <c r="K161" i="8"/>
  <c r="X157" i="8"/>
  <c r="U158" i="8"/>
  <c r="V157" i="8"/>
  <c r="Z157" i="8" s="1"/>
  <c r="AB156" i="8"/>
  <c r="W159" i="8"/>
  <c r="AC159" i="8" s="1"/>
  <c r="L153" i="1"/>
  <c r="O153" i="1" s="1"/>
  <c r="O152" i="1"/>
  <c r="AC148" i="1"/>
  <c r="P150" i="1"/>
  <c r="N151" i="1"/>
  <c r="AC149" i="1"/>
  <c r="K153" i="1"/>
  <c r="T150" i="1"/>
  <c r="AB149" i="1"/>
  <c r="V150" i="1"/>
  <c r="Z150" i="1" s="1"/>
  <c r="Y149" i="1"/>
  <c r="M151" i="1"/>
  <c r="J152" i="1"/>
  <c r="M152" i="1" s="1"/>
  <c r="D154" i="1"/>
  <c r="H153" i="1"/>
  <c r="I153" i="1"/>
  <c r="X158" i="8" l="1"/>
  <c r="AA158" i="8" s="1"/>
  <c r="AD157" i="8"/>
  <c r="AE157" i="8" s="1"/>
  <c r="M160" i="8"/>
  <c r="Q160" i="8"/>
  <c r="S160" i="8" s="1"/>
  <c r="N160" i="8"/>
  <c r="P160" i="8" s="1"/>
  <c r="AA157" i="8"/>
  <c r="AB157" i="8" s="1"/>
  <c r="U159" i="8"/>
  <c r="V158" i="8"/>
  <c r="Z158" i="8" s="1"/>
  <c r="D163" i="8"/>
  <c r="I162" i="8"/>
  <c r="H162" i="8"/>
  <c r="K162" i="8"/>
  <c r="W160" i="8"/>
  <c r="AC160" i="8" s="1"/>
  <c r="R161" i="8"/>
  <c r="J161" i="8"/>
  <c r="Q161" i="8" s="1"/>
  <c r="Y157" i="8"/>
  <c r="W152" i="1"/>
  <c r="U153" i="1" s="1"/>
  <c r="L154" i="1"/>
  <c r="O154" i="1" s="1"/>
  <c r="AA152" i="1"/>
  <c r="AA151" i="1"/>
  <c r="AB150" i="1"/>
  <c r="N152" i="1"/>
  <c r="K154" i="1"/>
  <c r="AC150" i="1"/>
  <c r="P151" i="1"/>
  <c r="T151" i="1"/>
  <c r="Y150" i="1"/>
  <c r="V151" i="1"/>
  <c r="Z151" i="1" s="1"/>
  <c r="J153" i="1"/>
  <c r="M153" i="1" s="1"/>
  <c r="D155" i="1"/>
  <c r="I154" i="1"/>
  <c r="H154" i="1"/>
  <c r="S161" i="8" l="1"/>
  <c r="X159" i="8"/>
  <c r="AA159" i="8" s="1"/>
  <c r="AD158" i="8"/>
  <c r="AE158" i="8" s="1"/>
  <c r="Y158" i="8"/>
  <c r="M161" i="8"/>
  <c r="W161" i="8"/>
  <c r="AC161" i="8" s="1"/>
  <c r="U160" i="8"/>
  <c r="V159" i="8"/>
  <c r="Z159" i="8" s="1"/>
  <c r="O163" i="8"/>
  <c r="R162" i="8"/>
  <c r="J162" i="8"/>
  <c r="N161" i="8"/>
  <c r="O162" i="8"/>
  <c r="H163" i="8"/>
  <c r="D164" i="8"/>
  <c r="I163" i="8"/>
  <c r="K163" i="8"/>
  <c r="AB158" i="8"/>
  <c r="W153" i="1"/>
  <c r="U154" i="1" s="1"/>
  <c r="L155" i="1"/>
  <c r="V152" i="1"/>
  <c r="Y152" i="1" s="1"/>
  <c r="K155" i="1"/>
  <c r="N153" i="1"/>
  <c r="AC151" i="1"/>
  <c r="P152" i="1"/>
  <c r="T152" i="1"/>
  <c r="AB151" i="1"/>
  <c r="Y151" i="1"/>
  <c r="AA153" i="1"/>
  <c r="J154" i="1"/>
  <c r="M154" i="1" s="1"/>
  <c r="D156" i="1"/>
  <c r="I155" i="1"/>
  <c r="H155" i="1"/>
  <c r="X160" i="8" l="1"/>
  <c r="AD159" i="8"/>
  <c r="AE159" i="8" s="1"/>
  <c r="W162" i="8"/>
  <c r="AC162" i="8" s="1"/>
  <c r="Q162" i="8"/>
  <c r="S162" i="8" s="1"/>
  <c r="N162" i="8"/>
  <c r="R163" i="8"/>
  <c r="J163" i="8"/>
  <c r="O164" i="8"/>
  <c r="Y159" i="8"/>
  <c r="D165" i="8"/>
  <c r="I164" i="8"/>
  <c r="H164" i="8"/>
  <c r="K164" i="8"/>
  <c r="M162" i="8"/>
  <c r="AB159" i="8"/>
  <c r="P161" i="8"/>
  <c r="AA160" i="8"/>
  <c r="U161" i="8"/>
  <c r="V160" i="8"/>
  <c r="Z160" i="8" s="1"/>
  <c r="Z152" i="1"/>
  <c r="AB152" i="1" s="1"/>
  <c r="W154" i="1"/>
  <c r="U155" i="1" s="1"/>
  <c r="L156" i="1"/>
  <c r="O156" i="1" s="1"/>
  <c r="O155" i="1"/>
  <c r="K156" i="1"/>
  <c r="N154" i="1"/>
  <c r="P153" i="1"/>
  <c r="T153" i="1"/>
  <c r="AC152" i="1"/>
  <c r="V153" i="1"/>
  <c r="Z153" i="1" s="1"/>
  <c r="AA154" i="1"/>
  <c r="J155" i="1"/>
  <c r="M155" i="1" s="1"/>
  <c r="D157" i="1"/>
  <c r="H156" i="1"/>
  <c r="I156" i="1"/>
  <c r="X161" i="8" l="1"/>
  <c r="AA161" i="8" s="1"/>
  <c r="AD160" i="8"/>
  <c r="AE160" i="8" s="1"/>
  <c r="M163" i="8"/>
  <c r="Q163" i="8"/>
  <c r="S163" i="8" s="1"/>
  <c r="N163" i="8"/>
  <c r="P163" i="8" s="1"/>
  <c r="P162" i="8"/>
  <c r="AB160" i="8"/>
  <c r="D166" i="8"/>
  <c r="I165" i="8"/>
  <c r="H165" i="8"/>
  <c r="K165" i="8"/>
  <c r="Y160" i="8"/>
  <c r="W163" i="8"/>
  <c r="AC163" i="8" s="1"/>
  <c r="U162" i="8"/>
  <c r="V161" i="8"/>
  <c r="Z161" i="8" s="1"/>
  <c r="R164" i="8"/>
  <c r="J164" i="8"/>
  <c r="W164" i="8" s="1"/>
  <c r="AC164" i="8" s="1"/>
  <c r="O165" i="8"/>
  <c r="W155" i="1"/>
  <c r="U156" i="1" s="1"/>
  <c r="AC153" i="1"/>
  <c r="N155" i="1"/>
  <c r="H157" i="1"/>
  <c r="K157" i="1"/>
  <c r="P154" i="1"/>
  <c r="T154" i="1"/>
  <c r="AB153" i="1"/>
  <c r="Y153" i="1"/>
  <c r="V154" i="1"/>
  <c r="Z154" i="1" s="1"/>
  <c r="AA155" i="1"/>
  <c r="L157" i="1"/>
  <c r="J156" i="1"/>
  <c r="M156" i="1" s="1"/>
  <c r="D158" i="1"/>
  <c r="K158" i="1" s="1"/>
  <c r="I157" i="1"/>
  <c r="X162" i="8" l="1"/>
  <c r="AA162" i="8" s="1"/>
  <c r="AD161" i="8"/>
  <c r="AE161" i="8" s="1"/>
  <c r="M164" i="8"/>
  <c r="Q164" i="8"/>
  <c r="S164" i="8" s="1"/>
  <c r="AB161" i="8"/>
  <c r="Y161" i="8"/>
  <c r="D167" i="8"/>
  <c r="I166" i="8"/>
  <c r="H166" i="8"/>
  <c r="K166" i="8"/>
  <c r="N164" i="8"/>
  <c r="R165" i="8"/>
  <c r="J165" i="8"/>
  <c r="U163" i="8"/>
  <c r="V162" i="8"/>
  <c r="Z162" i="8" s="1"/>
  <c r="L158" i="1"/>
  <c r="O158" i="1" s="1"/>
  <c r="W156" i="1"/>
  <c r="U157" i="1" s="1"/>
  <c r="AC154" i="1"/>
  <c r="N156" i="1"/>
  <c r="P155" i="1"/>
  <c r="T155" i="1"/>
  <c r="AB154" i="1"/>
  <c r="Y154" i="1"/>
  <c r="V155" i="1"/>
  <c r="Z155" i="1" s="1"/>
  <c r="AA156" i="1"/>
  <c r="O157" i="1"/>
  <c r="J157" i="1"/>
  <c r="M157" i="1" s="1"/>
  <c r="D159" i="1"/>
  <c r="H158" i="1"/>
  <c r="I158" i="1"/>
  <c r="X163" i="8" l="1"/>
  <c r="AA163" i="8" s="1"/>
  <c r="AD162" i="8"/>
  <c r="AE162" i="8" s="1"/>
  <c r="M165" i="8"/>
  <c r="Q165" i="8"/>
  <c r="S165" i="8" s="1"/>
  <c r="AB162" i="8"/>
  <c r="P164" i="8"/>
  <c r="O167" i="8"/>
  <c r="R166" i="8"/>
  <c r="J166" i="8"/>
  <c r="Q166" i="8" s="1"/>
  <c r="Y162" i="8"/>
  <c r="N165" i="8"/>
  <c r="U164" i="8"/>
  <c r="V163" i="8"/>
  <c r="Z163" i="8" s="1"/>
  <c r="W165" i="8"/>
  <c r="AC165" i="8" s="1"/>
  <c r="O166" i="8"/>
  <c r="H167" i="8"/>
  <c r="D168" i="8"/>
  <c r="I167" i="8"/>
  <c r="K167" i="8"/>
  <c r="W157" i="1"/>
  <c r="U158" i="1" s="1"/>
  <c r="L159" i="1"/>
  <c r="AB155" i="1"/>
  <c r="K159" i="1"/>
  <c r="N157" i="1"/>
  <c r="P156" i="1"/>
  <c r="T156" i="1"/>
  <c r="AC155" i="1"/>
  <c r="Y155" i="1"/>
  <c r="V156" i="1"/>
  <c r="Z156" i="1" s="1"/>
  <c r="J158" i="1"/>
  <c r="M158" i="1" s="1"/>
  <c r="D160" i="1"/>
  <c r="I159" i="1"/>
  <c r="H159" i="1"/>
  <c r="N166" i="8" l="1"/>
  <c r="P166" i="8" s="1"/>
  <c r="S166" i="8"/>
  <c r="X164" i="8"/>
  <c r="AA164" i="8" s="1"/>
  <c r="AD163" i="8"/>
  <c r="AE163" i="8" s="1"/>
  <c r="M166" i="8"/>
  <c r="W166" i="8"/>
  <c r="AC166" i="8" s="1"/>
  <c r="U165" i="8"/>
  <c r="V164" i="8"/>
  <c r="Z164" i="8" s="1"/>
  <c r="R167" i="8"/>
  <c r="J167" i="8"/>
  <c r="O168" i="8"/>
  <c r="D169" i="8"/>
  <c r="I168" i="8"/>
  <c r="H168" i="8"/>
  <c r="K168" i="8"/>
  <c r="AB163" i="8"/>
  <c r="Y163" i="8"/>
  <c r="P165" i="8"/>
  <c r="W158" i="1"/>
  <c r="U159" i="1" s="1"/>
  <c r="L160" i="1"/>
  <c r="O159" i="1"/>
  <c r="X157" i="1"/>
  <c r="X158" i="1" s="1"/>
  <c r="X159" i="1" s="1"/>
  <c r="X160" i="1" s="1"/>
  <c r="X161" i="1" s="1"/>
  <c r="X162" i="1" s="1"/>
  <c r="X163" i="1" s="1"/>
  <c r="X164" i="1" s="1"/>
  <c r="X165" i="1" s="1"/>
  <c r="X166" i="1" s="1"/>
  <c r="X167" i="1" s="1"/>
  <c r="X168" i="1" s="1"/>
  <c r="P157" i="1"/>
  <c r="AC156" i="1"/>
  <c r="K160" i="1"/>
  <c r="N158" i="1"/>
  <c r="AB156" i="1"/>
  <c r="T157" i="1"/>
  <c r="Y156" i="1"/>
  <c r="V157" i="1"/>
  <c r="Z157" i="1" s="1"/>
  <c r="D161" i="1"/>
  <c r="I160" i="1"/>
  <c r="H160" i="1"/>
  <c r="J159" i="1"/>
  <c r="W159" i="1" s="1"/>
  <c r="X165" i="8" l="1"/>
  <c r="AA165" i="8" s="1"/>
  <c r="AD164" i="8"/>
  <c r="AE164" i="8" s="1"/>
  <c r="M167" i="8"/>
  <c r="Q167" i="8"/>
  <c r="S167" i="8" s="1"/>
  <c r="Y164" i="8"/>
  <c r="D170" i="8"/>
  <c r="I169" i="8"/>
  <c r="O169" i="8"/>
  <c r="H169" i="8"/>
  <c r="K169" i="8"/>
  <c r="U166" i="8"/>
  <c r="V165" i="8"/>
  <c r="Z165" i="8" s="1"/>
  <c r="W167" i="8"/>
  <c r="AC167" i="8" s="1"/>
  <c r="AB164" i="8"/>
  <c r="R168" i="8"/>
  <c r="J168" i="8"/>
  <c r="N168" i="8" s="1"/>
  <c r="N167" i="8"/>
  <c r="U160" i="1"/>
  <c r="AA158" i="1"/>
  <c r="L161" i="1"/>
  <c r="O161" i="1" s="1"/>
  <c r="O160" i="1"/>
  <c r="AA157" i="1"/>
  <c r="AB157" i="1" s="1"/>
  <c r="K161" i="1"/>
  <c r="N159" i="1"/>
  <c r="P158" i="1"/>
  <c r="T158" i="1"/>
  <c r="Y157" i="1"/>
  <c r="V158" i="1"/>
  <c r="Z158" i="1" s="1"/>
  <c r="M159" i="1"/>
  <c r="D162" i="1"/>
  <c r="I161" i="1"/>
  <c r="H161" i="1"/>
  <c r="J160" i="1"/>
  <c r="M160" i="1" s="1"/>
  <c r="X166" i="8" l="1"/>
  <c r="AA166" i="8" s="1"/>
  <c r="AD165" i="8"/>
  <c r="AE165" i="8" s="1"/>
  <c r="M168" i="8"/>
  <c r="Q168" i="8"/>
  <c r="S168" i="8" s="1"/>
  <c r="Y165" i="8"/>
  <c r="AB165" i="8"/>
  <c r="W168" i="8"/>
  <c r="AC168" i="8" s="1"/>
  <c r="P167" i="8"/>
  <c r="U167" i="8"/>
  <c r="V166" i="8"/>
  <c r="Z166" i="8" s="1"/>
  <c r="D171" i="8"/>
  <c r="I170" i="8"/>
  <c r="H170" i="8"/>
  <c r="K170" i="8"/>
  <c r="R169" i="8"/>
  <c r="J169" i="8"/>
  <c r="N169" i="8" s="1"/>
  <c r="P168" i="8"/>
  <c r="W160" i="1"/>
  <c r="U161" i="1" s="1"/>
  <c r="L162" i="1"/>
  <c r="AC157" i="1"/>
  <c r="AA160" i="1"/>
  <c r="AA159" i="1"/>
  <c r="O162" i="1"/>
  <c r="K162" i="1"/>
  <c r="N160" i="1"/>
  <c r="AC158" i="1"/>
  <c r="P159" i="1"/>
  <c r="T159" i="1"/>
  <c r="AB158" i="1"/>
  <c r="V159" i="1"/>
  <c r="Z159" i="1" s="1"/>
  <c r="Y158" i="1"/>
  <c r="D163" i="1"/>
  <c r="H162" i="1"/>
  <c r="I162" i="1"/>
  <c r="J161" i="1"/>
  <c r="W161" i="1" s="1"/>
  <c r="X167" i="8" l="1"/>
  <c r="AA167" i="8" s="1"/>
  <c r="AD166" i="8"/>
  <c r="AE166" i="8" s="1"/>
  <c r="M169" i="8"/>
  <c r="Q169" i="8"/>
  <c r="S169" i="8" s="1"/>
  <c r="W169" i="8"/>
  <c r="AC169" i="8" s="1"/>
  <c r="AB166" i="8"/>
  <c r="U168" i="8"/>
  <c r="V167" i="8"/>
  <c r="Z167" i="8" s="1"/>
  <c r="O171" i="8"/>
  <c r="R170" i="8"/>
  <c r="J170" i="8"/>
  <c r="O170" i="8"/>
  <c r="H171" i="8"/>
  <c r="D172" i="8"/>
  <c r="I171" i="8"/>
  <c r="K171" i="8"/>
  <c r="Y166" i="8"/>
  <c r="P169" i="8"/>
  <c r="U162" i="1"/>
  <c r="L163" i="1"/>
  <c r="O163" i="1" s="1"/>
  <c r="V160" i="1"/>
  <c r="N161" i="1"/>
  <c r="K163" i="1"/>
  <c r="AC159" i="1"/>
  <c r="P160" i="1"/>
  <c r="T160" i="1"/>
  <c r="AB159" i="1"/>
  <c r="Y159" i="1"/>
  <c r="AA161" i="1"/>
  <c r="M161" i="1"/>
  <c r="D164" i="1"/>
  <c r="I163" i="1"/>
  <c r="H163" i="1"/>
  <c r="J162" i="1"/>
  <c r="M162" i="1" s="1"/>
  <c r="X168" i="8" l="1"/>
  <c r="AD168" i="8" s="1"/>
  <c r="AE168" i="8" s="1"/>
  <c r="AD167" i="8"/>
  <c r="AE167" i="8" s="1"/>
  <c r="M170" i="8"/>
  <c r="Q170" i="8"/>
  <c r="S170" i="8" s="1"/>
  <c r="AB167" i="8"/>
  <c r="N170" i="8"/>
  <c r="Y167" i="8"/>
  <c r="D173" i="8"/>
  <c r="I172" i="8"/>
  <c r="H172" i="8"/>
  <c r="K172" i="8"/>
  <c r="W170" i="8"/>
  <c r="AC170" i="8" s="1"/>
  <c r="R171" i="8"/>
  <c r="J171" i="8"/>
  <c r="U169" i="8"/>
  <c r="V168" i="8"/>
  <c r="Z168" i="8" s="1"/>
  <c r="Y160" i="1"/>
  <c r="Z160" i="1"/>
  <c r="AB160" i="1" s="1"/>
  <c r="W162" i="1"/>
  <c r="U163" i="1" s="1"/>
  <c r="L164" i="1"/>
  <c r="N162" i="1"/>
  <c r="O164" i="1"/>
  <c r="K164" i="1"/>
  <c r="P161" i="1"/>
  <c r="T161" i="1"/>
  <c r="V161" i="1"/>
  <c r="Z161" i="1" s="1"/>
  <c r="AA162" i="1"/>
  <c r="J163" i="1"/>
  <c r="M163" i="1" s="1"/>
  <c r="D165" i="1"/>
  <c r="H164" i="1"/>
  <c r="I164" i="1"/>
  <c r="AA168" i="8" l="1"/>
  <c r="AB168" i="8" s="1"/>
  <c r="N171" i="8"/>
  <c r="P171" i="8" s="1"/>
  <c r="Q171" i="8"/>
  <c r="S171" i="8" s="1"/>
  <c r="M171" i="8"/>
  <c r="P170" i="8"/>
  <c r="U170" i="8"/>
  <c r="X169" i="8"/>
  <c r="V169" i="8"/>
  <c r="Z169" i="8" s="1"/>
  <c r="W171" i="8"/>
  <c r="AC171" i="8" s="1"/>
  <c r="R172" i="8"/>
  <c r="J172" i="8"/>
  <c r="D174" i="8"/>
  <c r="I173" i="8"/>
  <c r="H173" i="8"/>
  <c r="O173" i="8"/>
  <c r="K173" i="8"/>
  <c r="Y168" i="8"/>
  <c r="O172" i="8"/>
  <c r="AC160" i="1"/>
  <c r="L165" i="1"/>
  <c r="O165" i="1" s="1"/>
  <c r="W163" i="1"/>
  <c r="U164" i="1" s="1"/>
  <c r="K165" i="1"/>
  <c r="AC161" i="1"/>
  <c r="N163" i="1"/>
  <c r="P162" i="1"/>
  <c r="T162" i="1"/>
  <c r="Y161" i="1"/>
  <c r="AB161" i="1"/>
  <c r="V162" i="1"/>
  <c r="Z162" i="1" s="1"/>
  <c r="AA163" i="1"/>
  <c r="J164" i="1"/>
  <c r="M164" i="1" s="1"/>
  <c r="D166" i="1"/>
  <c r="I165" i="1"/>
  <c r="H165" i="1"/>
  <c r="X170" i="8" l="1"/>
  <c r="AA170" i="8" s="1"/>
  <c r="AD169" i="8"/>
  <c r="AE169" i="8" s="1"/>
  <c r="M172" i="8"/>
  <c r="Q172" i="8"/>
  <c r="S172" i="8" s="1"/>
  <c r="N172" i="8"/>
  <c r="P172" i="8" s="1"/>
  <c r="W172" i="8"/>
  <c r="AC172" i="8" s="1"/>
  <c r="AA169" i="8"/>
  <c r="AB169" i="8" s="1"/>
  <c r="Y169" i="8"/>
  <c r="U171" i="8"/>
  <c r="V170" i="8"/>
  <c r="Z170" i="8" s="1"/>
  <c r="D175" i="8"/>
  <c r="I174" i="8"/>
  <c r="H174" i="8"/>
  <c r="K174" i="8"/>
  <c r="R173" i="8"/>
  <c r="J173" i="8"/>
  <c r="W164" i="1"/>
  <c r="U165" i="1" s="1"/>
  <c r="L166" i="1"/>
  <c r="N164" i="1"/>
  <c r="K166" i="1"/>
  <c r="AC162" i="1"/>
  <c r="P163" i="1"/>
  <c r="T163" i="1"/>
  <c r="AB162" i="1"/>
  <c r="Y162" i="1"/>
  <c r="V163" i="1"/>
  <c r="Z163" i="1" s="1"/>
  <c r="AA164" i="1"/>
  <c r="J165" i="1"/>
  <c r="M165" i="1" s="1"/>
  <c r="D167" i="1"/>
  <c r="H166" i="1"/>
  <c r="I166" i="1"/>
  <c r="X171" i="8" l="1"/>
  <c r="AD170" i="8"/>
  <c r="AE170" i="8" s="1"/>
  <c r="M173" i="8"/>
  <c r="Q173" i="8"/>
  <c r="S173" i="8" s="1"/>
  <c r="N173" i="8"/>
  <c r="P173" i="8" s="1"/>
  <c r="W173" i="8"/>
  <c r="AC173" i="8" s="1"/>
  <c r="O175" i="8"/>
  <c r="R174" i="8"/>
  <c r="J174" i="8"/>
  <c r="O174" i="8"/>
  <c r="H175" i="8"/>
  <c r="D176" i="8"/>
  <c r="I175" i="8"/>
  <c r="K175" i="8"/>
  <c r="AB170" i="8"/>
  <c r="Y170" i="8"/>
  <c r="AA171" i="8"/>
  <c r="U172" i="8"/>
  <c r="V171" i="8"/>
  <c r="Z171" i="8" s="1"/>
  <c r="W165" i="1"/>
  <c r="U166" i="1" s="1"/>
  <c r="L167" i="1"/>
  <c r="O167" i="1" s="1"/>
  <c r="O166" i="1"/>
  <c r="N165" i="1"/>
  <c r="K167" i="1"/>
  <c r="AB163" i="1"/>
  <c r="AC163" i="1"/>
  <c r="P164" i="1"/>
  <c r="T164" i="1"/>
  <c r="Y163" i="1"/>
  <c r="V164" i="1"/>
  <c r="Z164" i="1" s="1"/>
  <c r="AA165" i="1"/>
  <c r="J166" i="1"/>
  <c r="N166" i="1" s="1"/>
  <c r="D168" i="1"/>
  <c r="H167" i="1"/>
  <c r="I167" i="1"/>
  <c r="X172" i="8" l="1"/>
  <c r="AA172" i="8" s="1"/>
  <c r="AD171" i="8"/>
  <c r="AE171" i="8" s="1"/>
  <c r="M174" i="8"/>
  <c r="Q174" i="8"/>
  <c r="S174" i="8" s="1"/>
  <c r="Y171" i="8"/>
  <c r="AB171" i="8"/>
  <c r="D177" i="8"/>
  <c r="I176" i="8"/>
  <c r="H176" i="8"/>
  <c r="K176" i="8"/>
  <c r="U173" i="8"/>
  <c r="V172" i="8"/>
  <c r="Z172" i="8" s="1"/>
  <c r="W174" i="8"/>
  <c r="AC174" i="8" s="1"/>
  <c r="R175" i="8"/>
  <c r="J175" i="8"/>
  <c r="O176" i="8"/>
  <c r="N174" i="8"/>
  <c r="W166" i="1"/>
  <c r="U167" i="1" s="1"/>
  <c r="L168" i="1"/>
  <c r="AB164" i="1"/>
  <c r="O168" i="1"/>
  <c r="K168" i="1"/>
  <c r="AC164" i="1"/>
  <c r="P166" i="1"/>
  <c r="T166" i="1"/>
  <c r="P165" i="1"/>
  <c r="T165" i="1"/>
  <c r="V165" i="1"/>
  <c r="Z165" i="1" s="1"/>
  <c r="Y164" i="1"/>
  <c r="AA166" i="1"/>
  <c r="M166" i="1"/>
  <c r="J167" i="1"/>
  <c r="M167" i="1" s="1"/>
  <c r="D169" i="1"/>
  <c r="K169" i="1" s="1"/>
  <c r="I168" i="1"/>
  <c r="H168" i="1"/>
  <c r="X173" i="8" l="1"/>
  <c r="AA173" i="8" s="1"/>
  <c r="AD172" i="8"/>
  <c r="AE172" i="8" s="1"/>
  <c r="M175" i="8"/>
  <c r="Q175" i="8"/>
  <c r="S175" i="8" s="1"/>
  <c r="N175" i="8"/>
  <c r="W175" i="8"/>
  <c r="AC175" i="8" s="1"/>
  <c r="D178" i="8"/>
  <c r="I177" i="8"/>
  <c r="H177" i="8"/>
  <c r="K177" i="8"/>
  <c r="U174" i="8"/>
  <c r="V173" i="8"/>
  <c r="Z173" i="8" s="1"/>
  <c r="R176" i="8"/>
  <c r="J176" i="8"/>
  <c r="O177" i="8"/>
  <c r="P174" i="8"/>
  <c r="Y172" i="8"/>
  <c r="AB172" i="8"/>
  <c r="W167" i="1"/>
  <c r="U168" i="1" s="1"/>
  <c r="AB165" i="1"/>
  <c r="N167" i="1"/>
  <c r="AC165" i="1"/>
  <c r="Y165" i="1"/>
  <c r="V166" i="1"/>
  <c r="Z166" i="1" s="1"/>
  <c r="AA167" i="1"/>
  <c r="L169" i="1"/>
  <c r="J168" i="1"/>
  <c r="W168" i="1" s="1"/>
  <c r="D170" i="1"/>
  <c r="K170" i="1" s="1"/>
  <c r="H169" i="1"/>
  <c r="I169" i="1"/>
  <c r="X174" i="8" l="1"/>
  <c r="AA174" i="8" s="1"/>
  <c r="AD173" i="8"/>
  <c r="AE173" i="8" s="1"/>
  <c r="M176" i="8"/>
  <c r="Q176" i="8"/>
  <c r="S176" i="8" s="1"/>
  <c r="P175" i="8"/>
  <c r="Y173" i="8"/>
  <c r="D179" i="8"/>
  <c r="I178" i="8"/>
  <c r="H178" i="8"/>
  <c r="K178" i="8"/>
  <c r="N176" i="8"/>
  <c r="W176" i="8"/>
  <c r="AC176" i="8" s="1"/>
  <c r="U175" i="8"/>
  <c r="V174" i="8"/>
  <c r="Z174" i="8" s="1"/>
  <c r="R177" i="8"/>
  <c r="J177" i="8"/>
  <c r="AB173" i="8"/>
  <c r="U169" i="1"/>
  <c r="L170" i="1"/>
  <c r="N168" i="1"/>
  <c r="AC166" i="1"/>
  <c r="P167" i="1"/>
  <c r="T167" i="1"/>
  <c r="O169" i="1"/>
  <c r="AB166" i="1"/>
  <c r="Y166" i="1"/>
  <c r="O170" i="1"/>
  <c r="V167" i="1"/>
  <c r="Z167" i="1" s="1"/>
  <c r="M168" i="1"/>
  <c r="J169" i="1"/>
  <c r="M169" i="1" s="1"/>
  <c r="D171" i="1"/>
  <c r="H170" i="1"/>
  <c r="I170" i="1"/>
  <c r="X175" i="8" l="1"/>
  <c r="AA175" i="8" s="1"/>
  <c r="AD174" i="8"/>
  <c r="AE174" i="8" s="1"/>
  <c r="M177" i="8"/>
  <c r="Q177" i="8"/>
  <c r="S177" i="8" s="1"/>
  <c r="AB174" i="8"/>
  <c r="W177" i="8"/>
  <c r="AC177" i="8" s="1"/>
  <c r="Y174" i="8"/>
  <c r="U176" i="8"/>
  <c r="V175" i="8"/>
  <c r="Z175" i="8" s="1"/>
  <c r="P176" i="8"/>
  <c r="N177" i="8"/>
  <c r="O179" i="8"/>
  <c r="R178" i="8"/>
  <c r="J178" i="8"/>
  <c r="O178" i="8"/>
  <c r="H179" i="8"/>
  <c r="D180" i="8"/>
  <c r="I179" i="8"/>
  <c r="K179" i="8"/>
  <c r="W169" i="1"/>
  <c r="U170" i="1" s="1"/>
  <c r="L171" i="1"/>
  <c r="O171" i="1" s="1"/>
  <c r="V169" i="1"/>
  <c r="AA168" i="1"/>
  <c r="N169" i="1"/>
  <c r="K171" i="1"/>
  <c r="AC167" i="1"/>
  <c r="P168" i="1"/>
  <c r="T168" i="1"/>
  <c r="Y167" i="1"/>
  <c r="V168" i="1"/>
  <c r="Z168" i="1" s="1"/>
  <c r="AB167" i="1"/>
  <c r="X169" i="1"/>
  <c r="X170" i="1" s="1"/>
  <c r="X171" i="1" s="1"/>
  <c r="X172" i="1" s="1"/>
  <c r="X173" i="1" s="1"/>
  <c r="X174" i="1" s="1"/>
  <c r="X175" i="1" s="1"/>
  <c r="X176" i="1" s="1"/>
  <c r="X177" i="1" s="1"/>
  <c r="X178" i="1" s="1"/>
  <c r="X179" i="1" s="1"/>
  <c r="X180" i="1" s="1"/>
  <c r="D172" i="1"/>
  <c r="I171" i="1"/>
  <c r="H171" i="1"/>
  <c r="J170" i="1"/>
  <c r="M170" i="1" s="1"/>
  <c r="X176" i="8" l="1"/>
  <c r="AD175" i="8"/>
  <c r="AE175" i="8" s="1"/>
  <c r="M178" i="8"/>
  <c r="Q178" i="8"/>
  <c r="S178" i="8" s="1"/>
  <c r="W178" i="8"/>
  <c r="AC178" i="8" s="1"/>
  <c r="R179" i="8"/>
  <c r="J179" i="8"/>
  <c r="O180" i="8"/>
  <c r="AA176" i="8"/>
  <c r="U177" i="8"/>
  <c r="V176" i="8"/>
  <c r="Z176" i="8" s="1"/>
  <c r="D181" i="8"/>
  <c r="I180" i="8"/>
  <c r="H180" i="8"/>
  <c r="K180" i="8"/>
  <c r="N178" i="8"/>
  <c r="AB175" i="8"/>
  <c r="P177" i="8"/>
  <c r="Y175" i="8"/>
  <c r="Y169" i="1"/>
  <c r="Z169" i="1"/>
  <c r="P169" i="1"/>
  <c r="W170" i="1"/>
  <c r="U171" i="1" s="1"/>
  <c r="L172" i="1"/>
  <c r="O172" i="1" s="1"/>
  <c r="AA169" i="1"/>
  <c r="N170" i="1"/>
  <c r="K172" i="1"/>
  <c r="AB168" i="1"/>
  <c r="AC168" i="1"/>
  <c r="T169" i="1"/>
  <c r="Y168" i="1"/>
  <c r="AA170" i="1"/>
  <c r="D173" i="1"/>
  <c r="H172" i="1"/>
  <c r="I172" i="1"/>
  <c r="J171" i="1"/>
  <c r="M171" i="1" s="1"/>
  <c r="X177" i="8" l="1"/>
  <c r="AA177" i="8" s="1"/>
  <c r="AD176" i="8"/>
  <c r="AE176" i="8" s="1"/>
  <c r="M179" i="8"/>
  <c r="Q179" i="8"/>
  <c r="S179" i="8" s="1"/>
  <c r="Y176" i="8"/>
  <c r="U178" i="8"/>
  <c r="V177" i="8"/>
  <c r="Z177" i="8" s="1"/>
  <c r="AB176" i="8"/>
  <c r="W179" i="8"/>
  <c r="AC179" i="8" s="1"/>
  <c r="R180" i="8"/>
  <c r="J180" i="8"/>
  <c r="W180" i="8" s="1"/>
  <c r="AC180" i="8" s="1"/>
  <c r="P178" i="8"/>
  <c r="D182" i="8"/>
  <c r="I181" i="8"/>
  <c r="O181" i="8"/>
  <c r="H181" i="8"/>
  <c r="K181" i="8"/>
  <c r="N179" i="8"/>
  <c r="N180" i="8"/>
  <c r="AB169" i="1"/>
  <c r="W171" i="1"/>
  <c r="U172" i="1" s="1"/>
  <c r="L173" i="1"/>
  <c r="K173" i="1"/>
  <c r="N171" i="1"/>
  <c r="AC169" i="1"/>
  <c r="P170" i="1"/>
  <c r="T170" i="1"/>
  <c r="V170" i="1"/>
  <c r="Z170" i="1" s="1"/>
  <c r="AA171" i="1"/>
  <c r="J172" i="1"/>
  <c r="M172" i="1" s="1"/>
  <c r="D174" i="1"/>
  <c r="H173" i="1"/>
  <c r="I173" i="1"/>
  <c r="X178" i="8" l="1"/>
  <c r="AA178" i="8" s="1"/>
  <c r="AD177" i="8"/>
  <c r="AE177" i="8" s="1"/>
  <c r="M180" i="8"/>
  <c r="Q180" i="8"/>
  <c r="S180" i="8" s="1"/>
  <c r="P179" i="8"/>
  <c r="R181" i="8"/>
  <c r="J181" i="8"/>
  <c r="N181" i="8" s="1"/>
  <c r="O182" i="8"/>
  <c r="Y177" i="8"/>
  <c r="U179" i="8"/>
  <c r="V178" i="8"/>
  <c r="Z178" i="8" s="1"/>
  <c r="AB177" i="8"/>
  <c r="D183" i="8"/>
  <c r="I182" i="8"/>
  <c r="H182" i="8"/>
  <c r="K182" i="8"/>
  <c r="P180" i="8"/>
  <c r="L174" i="1"/>
  <c r="O174" i="1" s="1"/>
  <c r="O173" i="1"/>
  <c r="W172" i="1"/>
  <c r="U173" i="1" s="1"/>
  <c r="K174" i="1"/>
  <c r="AB170" i="1"/>
  <c r="N172" i="1"/>
  <c r="P171" i="1"/>
  <c r="T171" i="1"/>
  <c r="AC170" i="1"/>
  <c r="Y170" i="1"/>
  <c r="V171" i="1"/>
  <c r="Z171" i="1" s="1"/>
  <c r="AA172" i="1"/>
  <c r="J173" i="1"/>
  <c r="M173" i="1" s="1"/>
  <c r="D175" i="1"/>
  <c r="H174" i="1"/>
  <c r="I174" i="1"/>
  <c r="X179" i="8" l="1"/>
  <c r="AA179" i="8" s="1"/>
  <c r="AD178" i="8"/>
  <c r="AE178" i="8" s="1"/>
  <c r="Y178" i="8"/>
  <c r="W181" i="8"/>
  <c r="AC181" i="8" s="1"/>
  <c r="Q181" i="8"/>
  <c r="S181" i="8" s="1"/>
  <c r="M181" i="8"/>
  <c r="H183" i="8"/>
  <c r="D184" i="8"/>
  <c r="I183" i="8"/>
  <c r="K183" i="8"/>
  <c r="U180" i="8"/>
  <c r="V179" i="8"/>
  <c r="Z179" i="8" s="1"/>
  <c r="AB178" i="8"/>
  <c r="O183" i="8"/>
  <c r="R182" i="8"/>
  <c r="J182" i="8"/>
  <c r="P181" i="8"/>
  <c r="W173" i="1"/>
  <c r="U174" i="1" s="1"/>
  <c r="L175" i="1"/>
  <c r="O175" i="1" s="1"/>
  <c r="AB171" i="1"/>
  <c r="N173" i="1"/>
  <c r="K175" i="1"/>
  <c r="AC171" i="1"/>
  <c r="P172" i="1"/>
  <c r="T172" i="1"/>
  <c r="Y171" i="1"/>
  <c r="V172" i="1"/>
  <c r="Z172" i="1" s="1"/>
  <c r="AA173" i="1"/>
  <c r="J174" i="1"/>
  <c r="M174" i="1" s="1"/>
  <c r="D176" i="1"/>
  <c r="I175" i="1"/>
  <c r="H175" i="1"/>
  <c r="X180" i="8" l="1"/>
  <c r="AD180" i="8" s="1"/>
  <c r="AE180" i="8" s="1"/>
  <c r="AD179" i="8"/>
  <c r="AE179" i="8" s="1"/>
  <c r="M182" i="8"/>
  <c r="Q182" i="8"/>
  <c r="S182" i="8" s="1"/>
  <c r="AB179" i="8"/>
  <c r="Y179" i="8"/>
  <c r="W182" i="8"/>
  <c r="AC182" i="8" s="1"/>
  <c r="R183" i="8"/>
  <c r="J183" i="8"/>
  <c r="M183" i="8" s="1"/>
  <c r="O184" i="8"/>
  <c r="U181" i="8"/>
  <c r="V180" i="8"/>
  <c r="Z180" i="8" s="1"/>
  <c r="D185" i="8"/>
  <c r="I184" i="8"/>
  <c r="H184" i="8"/>
  <c r="K184" i="8"/>
  <c r="N182" i="8"/>
  <c r="W174" i="1"/>
  <c r="U175" i="1" s="1"/>
  <c r="L176" i="1"/>
  <c r="O176" i="1" s="1"/>
  <c r="N174" i="1"/>
  <c r="AB172" i="1"/>
  <c r="K176" i="1"/>
  <c r="AC172" i="1"/>
  <c r="P173" i="1"/>
  <c r="T173" i="1"/>
  <c r="V173" i="1"/>
  <c r="Z173" i="1" s="1"/>
  <c r="Y172" i="1"/>
  <c r="AA174" i="1"/>
  <c r="J175" i="1"/>
  <c r="M175" i="1" s="1"/>
  <c r="D177" i="1"/>
  <c r="I176" i="1"/>
  <c r="H176" i="1"/>
  <c r="AA180" i="8" l="1"/>
  <c r="AB180" i="8" s="1"/>
  <c r="W183" i="8"/>
  <c r="AC183" i="8" s="1"/>
  <c r="Q183" i="8"/>
  <c r="S183" i="8" s="1"/>
  <c r="N183" i="8"/>
  <c r="R184" i="8"/>
  <c r="J184" i="8"/>
  <c r="Y180" i="8"/>
  <c r="P182" i="8"/>
  <c r="U182" i="8"/>
  <c r="X181" i="8"/>
  <c r="V181" i="8"/>
  <c r="Z181" i="8" s="1"/>
  <c r="D186" i="8"/>
  <c r="I185" i="8"/>
  <c r="H185" i="8"/>
  <c r="O185" i="8"/>
  <c r="K185" i="8"/>
  <c r="W175" i="1"/>
  <c r="U176" i="1" s="1"/>
  <c r="L177" i="1"/>
  <c r="N175" i="1"/>
  <c r="K177" i="1"/>
  <c r="AC173" i="1"/>
  <c r="P174" i="1"/>
  <c r="T174" i="1"/>
  <c r="AB173" i="1"/>
  <c r="Y173" i="1"/>
  <c r="V174" i="1"/>
  <c r="Z174" i="1" s="1"/>
  <c r="AA175" i="1"/>
  <c r="D178" i="1"/>
  <c r="I177" i="1"/>
  <c r="H177" i="1"/>
  <c r="J176" i="1"/>
  <c r="M176" i="1" s="1"/>
  <c r="X182" i="8" l="1"/>
  <c r="AA182" i="8" s="1"/>
  <c r="AD181" i="8"/>
  <c r="AE181" i="8" s="1"/>
  <c r="M184" i="8"/>
  <c r="Q184" i="8"/>
  <c r="S184" i="8" s="1"/>
  <c r="N184" i="8"/>
  <c r="P184" i="8" s="1"/>
  <c r="P183" i="8"/>
  <c r="Y181" i="8"/>
  <c r="W184" i="8"/>
  <c r="AC184" i="8" s="1"/>
  <c r="D187" i="8"/>
  <c r="I186" i="8"/>
  <c r="H186" i="8"/>
  <c r="K186" i="8"/>
  <c r="U183" i="8"/>
  <c r="V182" i="8"/>
  <c r="Z182" i="8" s="1"/>
  <c r="AA181" i="8"/>
  <c r="AB181" i="8" s="1"/>
  <c r="R185" i="8"/>
  <c r="J185" i="8"/>
  <c r="O186" i="8"/>
  <c r="W176" i="1"/>
  <c r="U177" i="1" s="1"/>
  <c r="L178" i="1"/>
  <c r="O177" i="1"/>
  <c r="AC174" i="1"/>
  <c r="N176" i="1"/>
  <c r="O178" i="1"/>
  <c r="K178" i="1"/>
  <c r="P175" i="1"/>
  <c r="T175" i="1"/>
  <c r="AB174" i="1"/>
  <c r="Y174" i="1"/>
  <c r="V175" i="1"/>
  <c r="Z175" i="1" s="1"/>
  <c r="AA176" i="1"/>
  <c r="D179" i="1"/>
  <c r="H178" i="1"/>
  <c r="I178" i="1"/>
  <c r="J177" i="1"/>
  <c r="M177" i="1" s="1"/>
  <c r="X183" i="8" l="1"/>
  <c r="AA183" i="8" s="1"/>
  <c r="AD182" i="8"/>
  <c r="AE182" i="8" s="1"/>
  <c r="M185" i="8"/>
  <c r="Q185" i="8"/>
  <c r="S185" i="8" s="1"/>
  <c r="N185" i="8"/>
  <c r="P185" i="8" s="1"/>
  <c r="W185" i="8"/>
  <c r="AC185" i="8" s="1"/>
  <c r="U184" i="8"/>
  <c r="V183" i="8"/>
  <c r="Z183" i="8" s="1"/>
  <c r="H187" i="8"/>
  <c r="D188" i="8"/>
  <c r="I187" i="8"/>
  <c r="K187" i="8"/>
  <c r="R186" i="8"/>
  <c r="J186" i="8"/>
  <c r="AB182" i="8"/>
  <c r="Y182" i="8"/>
  <c r="W177" i="1"/>
  <c r="U178" i="1" s="1"/>
  <c r="L179" i="1"/>
  <c r="O179" i="1" s="1"/>
  <c r="AB175" i="1"/>
  <c r="N177" i="1"/>
  <c r="K179" i="1"/>
  <c r="AC175" i="1"/>
  <c r="P176" i="1"/>
  <c r="T176" i="1"/>
  <c r="Y175" i="1"/>
  <c r="V176" i="1"/>
  <c r="Z176" i="1" s="1"/>
  <c r="AA177" i="1"/>
  <c r="J178" i="1"/>
  <c r="M178" i="1" s="1"/>
  <c r="D180" i="1"/>
  <c r="H179" i="1"/>
  <c r="I179" i="1"/>
  <c r="X184" i="8" l="1"/>
  <c r="AD183" i="8"/>
  <c r="AE183" i="8" s="1"/>
  <c r="M186" i="8"/>
  <c r="Q186" i="8"/>
  <c r="S186" i="8" s="1"/>
  <c r="W186" i="8"/>
  <c r="AC186" i="8" s="1"/>
  <c r="AB183" i="8"/>
  <c r="N186" i="8"/>
  <c r="Y183" i="8"/>
  <c r="O188" i="8"/>
  <c r="R187" i="8"/>
  <c r="J187" i="8"/>
  <c r="N187" i="8" s="1"/>
  <c r="D189" i="8"/>
  <c r="I188" i="8"/>
  <c r="H188" i="8"/>
  <c r="K188" i="8"/>
  <c r="O187" i="8"/>
  <c r="AA184" i="8"/>
  <c r="U185" i="8"/>
  <c r="V184" i="8"/>
  <c r="Z184" i="8" s="1"/>
  <c r="W178" i="1"/>
  <c r="U179" i="1" s="1"/>
  <c r="L180" i="1"/>
  <c r="N178" i="1"/>
  <c r="K180" i="1"/>
  <c r="AB176" i="1"/>
  <c r="AC176" i="1"/>
  <c r="P177" i="1"/>
  <c r="T177" i="1"/>
  <c r="Y176" i="1"/>
  <c r="V177" i="1"/>
  <c r="Z177" i="1" s="1"/>
  <c r="AA178" i="1"/>
  <c r="J179" i="1"/>
  <c r="M179" i="1" s="1"/>
  <c r="D181" i="1"/>
  <c r="K181" i="1" s="1"/>
  <c r="I180" i="1"/>
  <c r="H180" i="1"/>
  <c r="X185" i="8" l="1"/>
  <c r="AA185" i="8" s="1"/>
  <c r="AD184" i="8"/>
  <c r="AE184" i="8" s="1"/>
  <c r="M187" i="8"/>
  <c r="Q187" i="8"/>
  <c r="S187" i="8" s="1"/>
  <c r="AB184" i="8"/>
  <c r="P187" i="8"/>
  <c r="P186" i="8"/>
  <c r="U186" i="8"/>
  <c r="V185" i="8"/>
  <c r="Z185" i="8" s="1"/>
  <c r="W187" i="8"/>
  <c r="AC187" i="8" s="1"/>
  <c r="Y184" i="8"/>
  <c r="H189" i="8"/>
  <c r="D190" i="8"/>
  <c r="I189" i="8"/>
  <c r="K189" i="8"/>
  <c r="O189" i="8"/>
  <c r="R188" i="8"/>
  <c r="J188" i="8"/>
  <c r="W179" i="1"/>
  <c r="U180" i="1" s="1"/>
  <c r="O180" i="1"/>
  <c r="N179" i="1"/>
  <c r="AB177" i="1"/>
  <c r="AC177" i="1"/>
  <c r="P178" i="1"/>
  <c r="T178" i="1"/>
  <c r="Y177" i="1"/>
  <c r="V178" i="1"/>
  <c r="Z178" i="1" s="1"/>
  <c r="AA179" i="1"/>
  <c r="L181" i="1"/>
  <c r="J180" i="1"/>
  <c r="M180" i="1" s="1"/>
  <c r="D182" i="1"/>
  <c r="K182" i="1" s="1"/>
  <c r="H181" i="1"/>
  <c r="I181" i="1"/>
  <c r="X186" i="8" l="1"/>
  <c r="AD185" i="8"/>
  <c r="AE185" i="8" s="1"/>
  <c r="M188" i="8"/>
  <c r="Q188" i="8"/>
  <c r="S188" i="8" s="1"/>
  <c r="W188" i="8"/>
  <c r="AC188" i="8" s="1"/>
  <c r="Y185" i="8"/>
  <c r="N188" i="8"/>
  <c r="U187" i="8"/>
  <c r="AA186" i="8"/>
  <c r="V186" i="8"/>
  <c r="Z186" i="8" s="1"/>
  <c r="R189" i="8"/>
  <c r="J189" i="8"/>
  <c r="N189" i="8" s="1"/>
  <c r="D191" i="8"/>
  <c r="I190" i="8"/>
  <c r="H190" i="8"/>
  <c r="K190" i="8"/>
  <c r="AB185" i="8"/>
  <c r="W180" i="1"/>
  <c r="U181" i="1" s="1"/>
  <c r="L182" i="1"/>
  <c r="O182" i="1" s="1"/>
  <c r="AC178" i="1"/>
  <c r="N180" i="1"/>
  <c r="P179" i="1"/>
  <c r="T179" i="1"/>
  <c r="O181" i="1"/>
  <c r="AB178" i="1"/>
  <c r="Y178" i="1"/>
  <c r="V179" i="1"/>
  <c r="Z179" i="1" s="1"/>
  <c r="AA180" i="1"/>
  <c r="J181" i="1"/>
  <c r="M181" i="1" s="1"/>
  <c r="D183" i="1"/>
  <c r="H182" i="1"/>
  <c r="I182" i="1"/>
  <c r="X187" i="8" l="1"/>
  <c r="AA187" i="8" s="1"/>
  <c r="AD186" i="8"/>
  <c r="AE186" i="8" s="1"/>
  <c r="M189" i="8"/>
  <c r="Q189" i="8"/>
  <c r="S189" i="8" s="1"/>
  <c r="AB186" i="8"/>
  <c r="R190" i="8"/>
  <c r="J190" i="8"/>
  <c r="N190" i="8" s="1"/>
  <c r="D192" i="8"/>
  <c r="I191" i="8"/>
  <c r="H191" i="8"/>
  <c r="O191" i="8"/>
  <c r="K191" i="8"/>
  <c r="Y186" i="8"/>
  <c r="P189" i="8"/>
  <c r="O190" i="8"/>
  <c r="W189" i="8"/>
  <c r="AC189" i="8" s="1"/>
  <c r="U188" i="8"/>
  <c r="V187" i="8"/>
  <c r="Z187" i="8" s="1"/>
  <c r="P188" i="8"/>
  <c r="W181" i="1"/>
  <c r="U182" i="1" s="1"/>
  <c r="L183" i="1"/>
  <c r="N181" i="1"/>
  <c r="K183" i="1"/>
  <c r="AC179" i="1"/>
  <c r="P180" i="1"/>
  <c r="T180" i="1"/>
  <c r="AB179" i="1"/>
  <c r="Y179" i="1"/>
  <c r="V180" i="1"/>
  <c r="Z180" i="1" s="1"/>
  <c r="J182" i="1"/>
  <c r="M182" i="1" s="1"/>
  <c r="D184" i="1"/>
  <c r="I183" i="1"/>
  <c r="H183" i="1"/>
  <c r="X188" i="8" l="1"/>
  <c r="AD187" i="8"/>
  <c r="AE187" i="8" s="1"/>
  <c r="P190" i="8"/>
  <c r="Y187" i="8"/>
  <c r="M190" i="8"/>
  <c r="Q190" i="8"/>
  <c r="S190" i="8" s="1"/>
  <c r="AB187" i="8"/>
  <c r="U189" i="8"/>
  <c r="AA188" i="8"/>
  <c r="V188" i="8"/>
  <c r="Z188" i="8" s="1"/>
  <c r="D193" i="8"/>
  <c r="I192" i="8"/>
  <c r="H192" i="8"/>
  <c r="K192" i="8"/>
  <c r="W190" i="8"/>
  <c r="AC190" i="8" s="1"/>
  <c r="R191" i="8"/>
  <c r="J191" i="8"/>
  <c r="W182" i="1"/>
  <c r="U183" i="1" s="1"/>
  <c r="L184" i="1"/>
  <c r="O184" i="1" s="1"/>
  <c r="O183" i="1"/>
  <c r="X181" i="1"/>
  <c r="X182" i="1" s="1"/>
  <c r="X183" i="1" s="1"/>
  <c r="X184" i="1" s="1"/>
  <c r="X185" i="1" s="1"/>
  <c r="X186" i="1" s="1"/>
  <c r="X187" i="1" s="1"/>
  <c r="X188" i="1" s="1"/>
  <c r="X189" i="1" s="1"/>
  <c r="X190" i="1" s="1"/>
  <c r="X191" i="1" s="1"/>
  <c r="X192" i="1" s="1"/>
  <c r="P181" i="1"/>
  <c r="K184" i="1"/>
  <c r="N182" i="1"/>
  <c r="AC180" i="1"/>
  <c r="T181" i="1"/>
  <c r="AB180" i="1"/>
  <c r="V181" i="1"/>
  <c r="Z181" i="1" s="1"/>
  <c r="Y180" i="1"/>
  <c r="J183" i="1"/>
  <c r="W183" i="1" s="1"/>
  <c r="D185" i="1"/>
  <c r="H184" i="1"/>
  <c r="I184" i="1"/>
  <c r="X189" i="8" l="1"/>
  <c r="AD188" i="8"/>
  <c r="AE188" i="8" s="1"/>
  <c r="M191" i="8"/>
  <c r="Q191" i="8"/>
  <c r="S191" i="8" s="1"/>
  <c r="N191" i="8"/>
  <c r="P191" i="8" s="1"/>
  <c r="W191" i="8"/>
  <c r="AC191" i="8" s="1"/>
  <c r="R192" i="8"/>
  <c r="J192" i="8"/>
  <c r="O192" i="8"/>
  <c r="O193" i="8"/>
  <c r="H193" i="8"/>
  <c r="D194" i="8"/>
  <c r="I193" i="8"/>
  <c r="K193" i="8"/>
  <c r="Y188" i="8"/>
  <c r="AB188" i="8"/>
  <c r="AA189" i="8"/>
  <c r="U190" i="8"/>
  <c r="V189" i="8"/>
  <c r="Z189" i="8" s="1"/>
  <c r="N192" i="8"/>
  <c r="U184" i="1"/>
  <c r="AA182" i="1"/>
  <c r="AA181" i="1"/>
  <c r="AC181" i="1" s="1"/>
  <c r="L185" i="1"/>
  <c r="O185" i="1" s="1"/>
  <c r="N183" i="1"/>
  <c r="K185" i="1"/>
  <c r="P182" i="1"/>
  <c r="T182" i="1"/>
  <c r="Y181" i="1"/>
  <c r="V182" i="1"/>
  <c r="Z182" i="1" s="1"/>
  <c r="M183" i="1"/>
  <c r="D186" i="1"/>
  <c r="I185" i="1"/>
  <c r="H185" i="1"/>
  <c r="J184" i="1"/>
  <c r="M184" i="1" s="1"/>
  <c r="X190" i="8" l="1"/>
  <c r="AD189" i="8"/>
  <c r="AE189" i="8" s="1"/>
  <c r="M192" i="8"/>
  <c r="Q192" i="8"/>
  <c r="S192" i="8" s="1"/>
  <c r="AA190" i="8"/>
  <c r="U191" i="8"/>
  <c r="V190" i="8"/>
  <c r="Z190" i="8" s="1"/>
  <c r="AB189" i="8"/>
  <c r="R193" i="8"/>
  <c r="J193" i="8"/>
  <c r="M193" i="8" s="1"/>
  <c r="O194" i="8"/>
  <c r="Y189" i="8"/>
  <c r="D195" i="8"/>
  <c r="I194" i="8"/>
  <c r="H194" i="8"/>
  <c r="K194" i="8"/>
  <c r="P192" i="8"/>
  <c r="W192" i="8"/>
  <c r="AC192" i="8" s="1"/>
  <c r="AB181" i="1"/>
  <c r="W184" i="1"/>
  <c r="U185" i="1" s="1"/>
  <c r="L186" i="1"/>
  <c r="O186" i="1" s="1"/>
  <c r="AA184" i="1"/>
  <c r="AA183" i="1"/>
  <c r="AB182" i="1"/>
  <c r="N184" i="1"/>
  <c r="K186" i="1"/>
  <c r="AC182" i="1"/>
  <c r="P183" i="1"/>
  <c r="T183" i="1"/>
  <c r="V184" i="1"/>
  <c r="Y182" i="1"/>
  <c r="V183" i="1"/>
  <c r="Z183" i="1" s="1"/>
  <c r="D187" i="1"/>
  <c r="H186" i="1"/>
  <c r="I186" i="1"/>
  <c r="J185" i="1"/>
  <c r="M185" i="1" s="1"/>
  <c r="X191" i="8" l="1"/>
  <c r="AA191" i="8" s="1"/>
  <c r="AD190" i="8"/>
  <c r="AE190" i="8" s="1"/>
  <c r="W193" i="8"/>
  <c r="AC193" i="8" s="1"/>
  <c r="Q193" i="8"/>
  <c r="S193" i="8" s="1"/>
  <c r="N193" i="8"/>
  <c r="P193" i="8" s="1"/>
  <c r="Y190" i="8"/>
  <c r="AB190" i="8"/>
  <c r="D196" i="8"/>
  <c r="I195" i="8"/>
  <c r="H195" i="8"/>
  <c r="K195" i="8"/>
  <c r="U192" i="8"/>
  <c r="V191" i="8"/>
  <c r="Z191" i="8" s="1"/>
  <c r="R194" i="8"/>
  <c r="J194" i="8"/>
  <c r="O195" i="8"/>
  <c r="Z184" i="1"/>
  <c r="W185" i="1"/>
  <c r="U186" i="1" s="1"/>
  <c r="L187" i="1"/>
  <c r="AC183" i="1"/>
  <c r="K187" i="1"/>
  <c r="N185" i="1"/>
  <c r="P184" i="1"/>
  <c r="T184" i="1"/>
  <c r="AB183" i="1"/>
  <c r="AB184" i="1"/>
  <c r="Y183" i="1"/>
  <c r="Y184" i="1"/>
  <c r="AA185" i="1"/>
  <c r="D188" i="1"/>
  <c r="I187" i="1"/>
  <c r="H187" i="1"/>
  <c r="J186" i="1"/>
  <c r="M186" i="1" s="1"/>
  <c r="X192" i="8" l="1"/>
  <c r="AD192" i="8" s="1"/>
  <c r="AE192" i="8" s="1"/>
  <c r="AD191" i="8"/>
  <c r="AE191" i="8" s="1"/>
  <c r="M194" i="8"/>
  <c r="Q194" i="8"/>
  <c r="S194" i="8" s="1"/>
  <c r="Y191" i="8"/>
  <c r="D197" i="8"/>
  <c r="I196" i="8"/>
  <c r="H196" i="8"/>
  <c r="K196" i="8"/>
  <c r="N194" i="8"/>
  <c r="W194" i="8"/>
  <c r="AC194" i="8" s="1"/>
  <c r="U193" i="8"/>
  <c r="AA192" i="8"/>
  <c r="V192" i="8"/>
  <c r="Z192" i="8" s="1"/>
  <c r="R195" i="8"/>
  <c r="J195" i="8"/>
  <c r="Q195" i="8" s="1"/>
  <c r="AB191" i="8"/>
  <c r="L188" i="1"/>
  <c r="O188" i="1" s="1"/>
  <c r="O187" i="1"/>
  <c r="W186" i="1"/>
  <c r="U187" i="1" s="1"/>
  <c r="AC184" i="1"/>
  <c r="K188" i="1"/>
  <c r="N186" i="1"/>
  <c r="P185" i="1"/>
  <c r="T185" i="1"/>
  <c r="V185" i="1"/>
  <c r="Z185" i="1" s="1"/>
  <c r="AA186" i="1"/>
  <c r="D189" i="1"/>
  <c r="I188" i="1"/>
  <c r="H188" i="1"/>
  <c r="J187" i="1"/>
  <c r="M187" i="1" s="1"/>
  <c r="S195" i="8" l="1"/>
  <c r="N195" i="8"/>
  <c r="P195" i="8" s="1"/>
  <c r="W195" i="8"/>
  <c r="AC195" i="8" s="1"/>
  <c r="AB192" i="8"/>
  <c r="Y192" i="8"/>
  <c r="P194" i="8"/>
  <c r="M195" i="8"/>
  <c r="O197" i="8"/>
  <c r="R196" i="8"/>
  <c r="J196" i="8"/>
  <c r="X193" i="8"/>
  <c r="U194" i="8"/>
  <c r="V193" i="8"/>
  <c r="Z193" i="8" s="1"/>
  <c r="O196" i="8"/>
  <c r="H197" i="8"/>
  <c r="D198" i="8"/>
  <c r="I197" i="8"/>
  <c r="K197" i="8"/>
  <c r="W187" i="1"/>
  <c r="U188" i="1" s="1"/>
  <c r="L189" i="1"/>
  <c r="AB185" i="1"/>
  <c r="K189" i="1"/>
  <c r="N187" i="1"/>
  <c r="AC185" i="1"/>
  <c r="P186" i="1"/>
  <c r="T186" i="1"/>
  <c r="V186" i="1"/>
  <c r="Z186" i="1" s="1"/>
  <c r="Y185" i="1"/>
  <c r="AA187" i="1"/>
  <c r="D190" i="1"/>
  <c r="I189" i="1"/>
  <c r="H189" i="1"/>
  <c r="J188" i="1"/>
  <c r="W188" i="1" s="1"/>
  <c r="X194" i="8" l="1"/>
  <c r="AA194" i="8" s="1"/>
  <c r="AD193" i="8"/>
  <c r="AE193" i="8" s="1"/>
  <c r="M196" i="8"/>
  <c r="Q196" i="8"/>
  <c r="S196" i="8" s="1"/>
  <c r="AA193" i="8"/>
  <c r="AB193" i="8" s="1"/>
  <c r="N196" i="8"/>
  <c r="P196" i="8" s="1"/>
  <c r="W196" i="8"/>
  <c r="AC196" i="8" s="1"/>
  <c r="U195" i="8"/>
  <c r="V194" i="8"/>
  <c r="Z194" i="8" s="1"/>
  <c r="D199" i="8"/>
  <c r="I198" i="8"/>
  <c r="H198" i="8"/>
  <c r="K198" i="8"/>
  <c r="Y193" i="8"/>
  <c r="R197" i="8"/>
  <c r="J197" i="8"/>
  <c r="U189" i="1"/>
  <c r="L190" i="1"/>
  <c r="O190" i="1" s="1"/>
  <c r="O189" i="1"/>
  <c r="K190" i="1"/>
  <c r="AB186" i="1"/>
  <c r="N188" i="1"/>
  <c r="P187" i="1"/>
  <c r="T187" i="1"/>
  <c r="AC186" i="1"/>
  <c r="Y186" i="1"/>
  <c r="V187" i="1"/>
  <c r="Z187" i="1" s="1"/>
  <c r="M188" i="1"/>
  <c r="J189" i="1"/>
  <c r="M189" i="1" s="1"/>
  <c r="D191" i="1"/>
  <c r="I190" i="1"/>
  <c r="H190" i="1"/>
  <c r="X195" i="8" l="1"/>
  <c r="AA195" i="8" s="1"/>
  <c r="AD194" i="8"/>
  <c r="AE194" i="8" s="1"/>
  <c r="M197" i="8"/>
  <c r="Q197" i="8"/>
  <c r="S197" i="8" s="1"/>
  <c r="R198" i="8"/>
  <c r="J198" i="8"/>
  <c r="O199" i="8"/>
  <c r="AB194" i="8"/>
  <c r="N197" i="8"/>
  <c r="N198" i="8"/>
  <c r="D200" i="8"/>
  <c r="I199" i="8"/>
  <c r="H199" i="8"/>
  <c r="K199" i="8"/>
  <c r="Y194" i="8"/>
  <c r="W197" i="8"/>
  <c r="AC197" i="8" s="1"/>
  <c r="O198" i="8"/>
  <c r="U196" i="8"/>
  <c r="V195" i="8"/>
  <c r="Z195" i="8" s="1"/>
  <c r="W189" i="1"/>
  <c r="U190" i="1" s="1"/>
  <c r="L191" i="1"/>
  <c r="AA189" i="1"/>
  <c r="AA188" i="1"/>
  <c r="N189" i="1"/>
  <c r="K191" i="1"/>
  <c r="AC187" i="1"/>
  <c r="AB187" i="1"/>
  <c r="P188" i="1"/>
  <c r="T188" i="1"/>
  <c r="Y187" i="1"/>
  <c r="V189" i="1"/>
  <c r="V188" i="1"/>
  <c r="Z188" i="1" s="1"/>
  <c r="J190" i="1"/>
  <c r="M190" i="1" s="1"/>
  <c r="D192" i="1"/>
  <c r="I191" i="1"/>
  <c r="H191" i="1"/>
  <c r="X196" i="8" l="1"/>
  <c r="AA196" i="8" s="1"/>
  <c r="AD195" i="8"/>
  <c r="AE195" i="8" s="1"/>
  <c r="M198" i="8"/>
  <c r="Q198" i="8"/>
  <c r="S198" i="8" s="1"/>
  <c r="AB195" i="8"/>
  <c r="R199" i="8"/>
  <c r="J199" i="8"/>
  <c r="N199" i="8" s="1"/>
  <c r="O200" i="8"/>
  <c r="U197" i="8"/>
  <c r="V196" i="8"/>
  <c r="Z196" i="8" s="1"/>
  <c r="P198" i="8"/>
  <c r="P197" i="8"/>
  <c r="Y195" i="8"/>
  <c r="D201" i="8"/>
  <c r="I200" i="8"/>
  <c r="H200" i="8"/>
  <c r="K200" i="8"/>
  <c r="W198" i="8"/>
  <c r="AC198" i="8" s="1"/>
  <c r="Y189" i="1"/>
  <c r="Z189" i="1"/>
  <c r="AB189" i="1" s="1"/>
  <c r="L192" i="1"/>
  <c r="O192" i="1" s="1"/>
  <c r="O191" i="1"/>
  <c r="W190" i="1"/>
  <c r="U191" i="1" s="1"/>
  <c r="K192" i="1"/>
  <c r="AC188" i="1"/>
  <c r="N190" i="1"/>
  <c r="P189" i="1"/>
  <c r="T189" i="1"/>
  <c r="Y188" i="1"/>
  <c r="AB188" i="1"/>
  <c r="AA190" i="1"/>
  <c r="D193" i="1"/>
  <c r="K193" i="1" s="1"/>
  <c r="I192" i="1"/>
  <c r="H192" i="1"/>
  <c r="J191" i="1"/>
  <c r="M191" i="1" s="1"/>
  <c r="X197" i="8" l="1"/>
  <c r="AA197" i="8" s="1"/>
  <c r="AD196" i="8"/>
  <c r="AE196" i="8" s="1"/>
  <c r="W199" i="8"/>
  <c r="AC199" i="8" s="1"/>
  <c r="Q199" i="8"/>
  <c r="S199" i="8" s="1"/>
  <c r="M199" i="8"/>
  <c r="O201" i="8"/>
  <c r="R200" i="8"/>
  <c r="J200" i="8"/>
  <c r="N200" i="8" s="1"/>
  <c r="AB196" i="8"/>
  <c r="H201" i="8"/>
  <c r="D202" i="8"/>
  <c r="I201" i="8"/>
  <c r="K201" i="8"/>
  <c r="Y196" i="8"/>
  <c r="P199" i="8"/>
  <c r="U198" i="8"/>
  <c r="V197" i="8"/>
  <c r="Z197" i="8" s="1"/>
  <c r="W191" i="1"/>
  <c r="U192" i="1" s="1"/>
  <c r="N191" i="1"/>
  <c r="P190" i="1"/>
  <c r="T190" i="1"/>
  <c r="AC189" i="1"/>
  <c r="V190" i="1"/>
  <c r="Z190" i="1" s="1"/>
  <c r="AA191" i="1"/>
  <c r="L193" i="1"/>
  <c r="D194" i="1"/>
  <c r="K194" i="1" s="1"/>
  <c r="I193" i="1"/>
  <c r="H193" i="1"/>
  <c r="J192" i="1"/>
  <c r="M192" i="1" s="1"/>
  <c r="X198" i="8" l="1"/>
  <c r="AA198" i="8" s="1"/>
  <c r="AD197" i="8"/>
  <c r="AE197" i="8" s="1"/>
  <c r="M200" i="8"/>
  <c r="Q200" i="8"/>
  <c r="S200" i="8" s="1"/>
  <c r="Y197" i="8"/>
  <c r="D203" i="8"/>
  <c r="I202" i="8"/>
  <c r="H202" i="8"/>
  <c r="K202" i="8"/>
  <c r="U199" i="8"/>
  <c r="V198" i="8"/>
  <c r="Z198" i="8" s="1"/>
  <c r="AB197" i="8"/>
  <c r="P200" i="8"/>
  <c r="W200" i="8"/>
  <c r="AC200" i="8" s="1"/>
  <c r="R201" i="8"/>
  <c r="J201" i="8"/>
  <c r="Q201" i="8" s="1"/>
  <c r="W192" i="1"/>
  <c r="U193" i="1" s="1"/>
  <c r="L194" i="1"/>
  <c r="N192" i="1"/>
  <c r="P191" i="1"/>
  <c r="T191" i="1"/>
  <c r="O194" i="1"/>
  <c r="AC190" i="1"/>
  <c r="AB190" i="1"/>
  <c r="V191" i="1"/>
  <c r="Z191" i="1" s="1"/>
  <c r="Y190" i="1"/>
  <c r="AA192" i="1"/>
  <c r="O193" i="1"/>
  <c r="D195" i="1"/>
  <c r="I194" i="1"/>
  <c r="H194" i="1"/>
  <c r="J193" i="1"/>
  <c r="M193" i="1" s="1"/>
  <c r="M201" i="8" l="1"/>
  <c r="W201" i="8"/>
  <c r="AC201" i="8" s="1"/>
  <c r="N201" i="8"/>
  <c r="P201" i="8" s="1"/>
  <c r="X199" i="8"/>
  <c r="AD198" i="8"/>
  <c r="AE198" i="8" s="1"/>
  <c r="S201" i="8"/>
  <c r="AB198" i="8"/>
  <c r="AA199" i="8"/>
  <c r="U200" i="8"/>
  <c r="V199" i="8"/>
  <c r="Z199" i="8" s="1"/>
  <c r="R202" i="8"/>
  <c r="J202" i="8"/>
  <c r="N202" i="8" s="1"/>
  <c r="O203" i="8"/>
  <c r="D204" i="8"/>
  <c r="I203" i="8"/>
  <c r="H203" i="8"/>
  <c r="K203" i="8"/>
  <c r="Y198" i="8"/>
  <c r="O202" i="8"/>
  <c r="W193" i="1"/>
  <c r="U194" i="1" s="1"/>
  <c r="L195" i="1"/>
  <c r="O195" i="1" s="1"/>
  <c r="K195" i="1"/>
  <c r="N193" i="1"/>
  <c r="P192" i="1"/>
  <c r="T192" i="1"/>
  <c r="AC191" i="1"/>
  <c r="Y191" i="1"/>
  <c r="AB191" i="1"/>
  <c r="V192" i="1"/>
  <c r="Z192" i="1" s="1"/>
  <c r="D196" i="1"/>
  <c r="I195" i="1"/>
  <c r="H195" i="1"/>
  <c r="J194" i="1"/>
  <c r="M194" i="1" s="1"/>
  <c r="X200" i="8" l="1"/>
  <c r="AD199" i="8"/>
  <c r="AE199" i="8" s="1"/>
  <c r="M202" i="8"/>
  <c r="Q202" i="8"/>
  <c r="S202" i="8" s="1"/>
  <c r="P202" i="8"/>
  <c r="W202" i="8"/>
  <c r="AC202" i="8" s="1"/>
  <c r="Y199" i="8"/>
  <c r="U201" i="8"/>
  <c r="AA200" i="8"/>
  <c r="V200" i="8"/>
  <c r="Z200" i="8" s="1"/>
  <c r="D205" i="8"/>
  <c r="I204" i="8"/>
  <c r="H204" i="8"/>
  <c r="K204" i="8"/>
  <c r="AB199" i="8"/>
  <c r="R203" i="8"/>
  <c r="J203" i="8"/>
  <c r="L196" i="1"/>
  <c r="O196" i="1" s="1"/>
  <c r="W194" i="1"/>
  <c r="U195" i="1" s="1"/>
  <c r="X193" i="1"/>
  <c r="X194" i="1" s="1"/>
  <c r="X195" i="1" s="1"/>
  <c r="X196" i="1" s="1"/>
  <c r="X197" i="1" s="1"/>
  <c r="X198" i="1" s="1"/>
  <c r="X199" i="1" s="1"/>
  <c r="X200" i="1" s="1"/>
  <c r="X201" i="1" s="1"/>
  <c r="X202" i="1" s="1"/>
  <c r="X203" i="1" s="1"/>
  <c r="X204" i="1" s="1"/>
  <c r="P193" i="1"/>
  <c r="AC192" i="1"/>
  <c r="K196" i="1"/>
  <c r="N194" i="1"/>
  <c r="T193" i="1"/>
  <c r="AB192" i="1"/>
  <c r="Y192" i="1"/>
  <c r="V193" i="1"/>
  <c r="Z193" i="1" s="1"/>
  <c r="D197" i="1"/>
  <c r="H196" i="1"/>
  <c r="I196" i="1"/>
  <c r="J195" i="1"/>
  <c r="W195" i="1" s="1"/>
  <c r="X201" i="8" l="1"/>
  <c r="AA201" i="8" s="1"/>
  <c r="AD200" i="8"/>
  <c r="AE200" i="8" s="1"/>
  <c r="M203" i="8"/>
  <c r="Q203" i="8"/>
  <c r="S203" i="8" s="1"/>
  <c r="N203" i="8"/>
  <c r="AB200" i="8"/>
  <c r="M204" i="8"/>
  <c r="Y200" i="8"/>
  <c r="R204" i="8"/>
  <c r="J204" i="8"/>
  <c r="Q204" i="8" s="1"/>
  <c r="N204" i="8"/>
  <c r="W203" i="8"/>
  <c r="AC203" i="8" s="1"/>
  <c r="O204" i="8"/>
  <c r="H205" i="8"/>
  <c r="D206" i="8"/>
  <c r="I205" i="8"/>
  <c r="K205" i="8"/>
  <c r="U202" i="8"/>
  <c r="V201" i="8"/>
  <c r="Z201" i="8" s="1"/>
  <c r="U196" i="1"/>
  <c r="AA193" i="1"/>
  <c r="AB193" i="1" s="1"/>
  <c r="L197" i="1"/>
  <c r="O197" i="1" s="1"/>
  <c r="AA194" i="1"/>
  <c r="N195" i="1"/>
  <c r="K197" i="1"/>
  <c r="P194" i="1"/>
  <c r="T194" i="1"/>
  <c r="Y193" i="1"/>
  <c r="V194" i="1"/>
  <c r="Z194" i="1" s="1"/>
  <c r="M195" i="1"/>
  <c r="J196" i="1"/>
  <c r="W196" i="1" s="1"/>
  <c r="D198" i="1"/>
  <c r="I197" i="1"/>
  <c r="H197" i="1"/>
  <c r="M196" i="1"/>
  <c r="X202" i="8" l="1"/>
  <c r="AA202" i="8" s="1"/>
  <c r="AD201" i="8"/>
  <c r="AE201" i="8" s="1"/>
  <c r="S204" i="8"/>
  <c r="U203" i="8"/>
  <c r="V202" i="8"/>
  <c r="Z202" i="8" s="1"/>
  <c r="R205" i="8"/>
  <c r="J205" i="8"/>
  <c r="Q205" i="8" s="1"/>
  <c r="O206" i="8"/>
  <c r="Y201" i="8"/>
  <c r="D207" i="8"/>
  <c r="I206" i="8"/>
  <c r="H206" i="8"/>
  <c r="K206" i="8"/>
  <c r="P204" i="8"/>
  <c r="N205" i="8"/>
  <c r="O205" i="8"/>
  <c r="W204" i="8"/>
  <c r="AC204" i="8" s="1"/>
  <c r="P203" i="8"/>
  <c r="AB201" i="8"/>
  <c r="U197" i="1"/>
  <c r="AC193" i="1"/>
  <c r="L198" i="1"/>
  <c r="O198" i="1" s="1"/>
  <c r="AA196" i="1"/>
  <c r="AA195" i="1"/>
  <c r="N196" i="1"/>
  <c r="AB194" i="1"/>
  <c r="K198" i="1"/>
  <c r="AC194" i="1"/>
  <c r="P195" i="1"/>
  <c r="T195" i="1"/>
  <c r="V195" i="1"/>
  <c r="Z195" i="1" s="1"/>
  <c r="Y194" i="1"/>
  <c r="AA197" i="1"/>
  <c r="D199" i="1"/>
  <c r="I198" i="1"/>
  <c r="H198" i="1"/>
  <c r="J197" i="1"/>
  <c r="M197" i="1" s="1"/>
  <c r="M205" i="8" l="1"/>
  <c r="X203" i="8"/>
  <c r="AA203" i="8" s="1"/>
  <c r="AD202" i="8"/>
  <c r="AE202" i="8" s="1"/>
  <c r="S205" i="8"/>
  <c r="P205" i="8"/>
  <c r="W205" i="8"/>
  <c r="AC205" i="8" s="1"/>
  <c r="Y202" i="8"/>
  <c r="U204" i="8"/>
  <c r="V203" i="8"/>
  <c r="Z203" i="8" s="1"/>
  <c r="R206" i="8"/>
  <c r="J206" i="8"/>
  <c r="N206" i="8" s="1"/>
  <c r="O207" i="8"/>
  <c r="D208" i="8"/>
  <c r="I207" i="8"/>
  <c r="H207" i="8"/>
  <c r="K207" i="8"/>
  <c r="AB202" i="8"/>
  <c r="W197" i="1"/>
  <c r="U198" i="1" s="1"/>
  <c r="V196" i="1"/>
  <c r="L199" i="1"/>
  <c r="O199" i="1"/>
  <c r="K199" i="1"/>
  <c r="N197" i="1"/>
  <c r="AC195" i="1"/>
  <c r="P196" i="1"/>
  <c r="T196" i="1"/>
  <c r="Y195" i="1"/>
  <c r="V197" i="1"/>
  <c r="AB195" i="1"/>
  <c r="D200" i="1"/>
  <c r="I199" i="1"/>
  <c r="H199" i="1"/>
  <c r="J198" i="1"/>
  <c r="M198" i="1" s="1"/>
  <c r="X204" i="8" l="1"/>
  <c r="AD204" i="8" s="1"/>
  <c r="AE204" i="8" s="1"/>
  <c r="AD203" i="8"/>
  <c r="AE203" i="8" s="1"/>
  <c r="M206" i="8"/>
  <c r="Q206" i="8"/>
  <c r="S206" i="8" s="1"/>
  <c r="W206" i="8"/>
  <c r="AC206" i="8" s="1"/>
  <c r="Y203" i="8"/>
  <c r="D209" i="8"/>
  <c r="I208" i="8"/>
  <c r="H208" i="8"/>
  <c r="K208" i="8"/>
  <c r="U205" i="8"/>
  <c r="V204" i="8"/>
  <c r="Z204" i="8" s="1"/>
  <c r="AB203" i="8"/>
  <c r="R207" i="8"/>
  <c r="J207" i="8"/>
  <c r="N207" i="8" s="1"/>
  <c r="O208" i="8"/>
  <c r="P206" i="8"/>
  <c r="Y197" i="1"/>
  <c r="Z197" i="1"/>
  <c r="AB197" i="1" s="1"/>
  <c r="Z196" i="1"/>
  <c r="AB196" i="1" s="1"/>
  <c r="Y196" i="1"/>
  <c r="W198" i="1"/>
  <c r="U199" i="1" s="1"/>
  <c r="L200" i="1"/>
  <c r="N198" i="1"/>
  <c r="K200" i="1"/>
  <c r="P197" i="1"/>
  <c r="T197" i="1"/>
  <c r="AA198" i="1"/>
  <c r="J199" i="1"/>
  <c r="M199" i="1" s="1"/>
  <c r="D201" i="1"/>
  <c r="H200" i="1"/>
  <c r="I200" i="1"/>
  <c r="AA204" i="8" l="1"/>
  <c r="AB204" i="8" s="1"/>
  <c r="M207" i="8"/>
  <c r="Q207" i="8"/>
  <c r="S207" i="8" s="1"/>
  <c r="W207" i="8"/>
  <c r="AC207" i="8" s="1"/>
  <c r="X205" i="8"/>
  <c r="U206" i="8"/>
  <c r="V205" i="8"/>
  <c r="Z205" i="8" s="1"/>
  <c r="H209" i="8"/>
  <c r="D210" i="8"/>
  <c r="I209" i="8"/>
  <c r="K209" i="8"/>
  <c r="O209" i="8"/>
  <c r="R208" i="8"/>
  <c r="J208" i="8"/>
  <c r="N208" i="8" s="1"/>
  <c r="Y204" i="8"/>
  <c r="P207" i="8"/>
  <c r="AC196" i="1"/>
  <c r="L201" i="1"/>
  <c r="O201" i="1" s="1"/>
  <c r="O200" i="1"/>
  <c r="W199" i="1"/>
  <c r="U200" i="1" s="1"/>
  <c r="N199" i="1"/>
  <c r="K201" i="1"/>
  <c r="P198" i="1"/>
  <c r="T198" i="1"/>
  <c r="AC197" i="1"/>
  <c r="V198" i="1"/>
  <c r="Z198" i="1" s="1"/>
  <c r="AA199" i="1"/>
  <c r="J200" i="1"/>
  <c r="M200" i="1" s="1"/>
  <c r="D202" i="1"/>
  <c r="I201" i="1"/>
  <c r="H201" i="1"/>
  <c r="X206" i="8" l="1"/>
  <c r="AA206" i="8" s="1"/>
  <c r="AD205" i="8"/>
  <c r="AE205" i="8" s="1"/>
  <c r="M208" i="8"/>
  <c r="Q208" i="8"/>
  <c r="S208" i="8" s="1"/>
  <c r="W208" i="8"/>
  <c r="AC208" i="8" s="1"/>
  <c r="Y205" i="8"/>
  <c r="R209" i="8"/>
  <c r="J209" i="8"/>
  <c r="Q209" i="8" s="1"/>
  <c r="O210" i="8"/>
  <c r="D211" i="8"/>
  <c r="I210" i="8"/>
  <c r="H210" i="8"/>
  <c r="K210" i="8"/>
  <c r="U207" i="8"/>
  <c r="V206" i="8"/>
  <c r="Z206" i="8" s="1"/>
  <c r="N209" i="8"/>
  <c r="AA205" i="8"/>
  <c r="AB205" i="8" s="1"/>
  <c r="P208" i="8"/>
  <c r="W200" i="1"/>
  <c r="U201" i="1" s="1"/>
  <c r="L202" i="1"/>
  <c r="O202" i="1" s="1"/>
  <c r="AB198" i="1"/>
  <c r="N200" i="1"/>
  <c r="K202" i="1"/>
  <c r="AC198" i="1"/>
  <c r="P199" i="1"/>
  <c r="T199" i="1"/>
  <c r="Y198" i="1"/>
  <c r="V199" i="1"/>
  <c r="Z199" i="1" s="1"/>
  <c r="AA200" i="1"/>
  <c r="D203" i="1"/>
  <c r="I202" i="1"/>
  <c r="H202" i="1"/>
  <c r="J201" i="1"/>
  <c r="M201" i="1" s="1"/>
  <c r="M209" i="8" l="1"/>
  <c r="S209" i="8"/>
  <c r="X207" i="8"/>
  <c r="AA207" i="8" s="1"/>
  <c r="AD206" i="8"/>
  <c r="AE206" i="8" s="1"/>
  <c r="AB206" i="8"/>
  <c r="D212" i="8"/>
  <c r="I211" i="8"/>
  <c r="H211" i="8"/>
  <c r="K211" i="8"/>
  <c r="W209" i="8"/>
  <c r="AC209" i="8" s="1"/>
  <c r="Y206" i="8"/>
  <c r="P209" i="8"/>
  <c r="U208" i="8"/>
  <c r="V207" i="8"/>
  <c r="Z207" i="8" s="1"/>
  <c r="R210" i="8"/>
  <c r="J210" i="8"/>
  <c r="O211" i="8"/>
  <c r="W201" i="1"/>
  <c r="U202" i="1" s="1"/>
  <c r="L203" i="1"/>
  <c r="O203" i="1" s="1"/>
  <c r="AB199" i="1"/>
  <c r="N201" i="1"/>
  <c r="K203" i="1"/>
  <c r="AC199" i="1"/>
  <c r="P200" i="1"/>
  <c r="T200" i="1"/>
  <c r="Y199" i="1"/>
  <c r="V200" i="1"/>
  <c r="Z200" i="1" s="1"/>
  <c r="AA201" i="1"/>
  <c r="D204" i="1"/>
  <c r="H203" i="1"/>
  <c r="I203" i="1"/>
  <c r="J202" i="1"/>
  <c r="M202" i="1" s="1"/>
  <c r="X208" i="8" l="1"/>
  <c r="AA208" i="8" s="1"/>
  <c r="AD207" i="8"/>
  <c r="AE207" i="8" s="1"/>
  <c r="M210" i="8"/>
  <c r="Q210" i="8"/>
  <c r="S210" i="8" s="1"/>
  <c r="W210" i="8"/>
  <c r="AC210" i="8" s="1"/>
  <c r="N210" i="8"/>
  <c r="P210" i="8" s="1"/>
  <c r="U209" i="8"/>
  <c r="V208" i="8"/>
  <c r="Z208" i="8" s="1"/>
  <c r="AB207" i="8"/>
  <c r="D213" i="8"/>
  <c r="I212" i="8"/>
  <c r="H212" i="8"/>
  <c r="K212" i="8"/>
  <c r="R211" i="8"/>
  <c r="J211" i="8"/>
  <c r="Q211" i="8" s="1"/>
  <c r="Y207" i="8"/>
  <c r="W202" i="1"/>
  <c r="U203" i="1" s="1"/>
  <c r="L204" i="1"/>
  <c r="O204" i="1" s="1"/>
  <c r="P201" i="1"/>
  <c r="T201" i="1"/>
  <c r="N202" i="1"/>
  <c r="K204" i="1"/>
  <c r="AC200" i="1"/>
  <c r="Y200" i="1"/>
  <c r="AB200" i="1"/>
  <c r="V201" i="1"/>
  <c r="Z201" i="1" s="1"/>
  <c r="AA202" i="1"/>
  <c r="D205" i="1"/>
  <c r="K205" i="1" s="1"/>
  <c r="I204" i="1"/>
  <c r="H204" i="1"/>
  <c r="J203" i="1"/>
  <c r="M203" i="1" s="1"/>
  <c r="N211" i="8" l="1"/>
  <c r="P211" i="8" s="1"/>
  <c r="S211" i="8"/>
  <c r="X209" i="8"/>
  <c r="AD208" i="8"/>
  <c r="AE208" i="8" s="1"/>
  <c r="M211" i="8"/>
  <c r="O213" i="8"/>
  <c r="R212" i="8"/>
  <c r="J212" i="8"/>
  <c r="N212" i="8" s="1"/>
  <c r="W211" i="8"/>
  <c r="AC211" i="8" s="1"/>
  <c r="Y208" i="8"/>
  <c r="AA209" i="8"/>
  <c r="U210" i="8"/>
  <c r="V209" i="8"/>
  <c r="Z209" i="8" s="1"/>
  <c r="O212" i="8"/>
  <c r="H213" i="8"/>
  <c r="D214" i="8"/>
  <c r="I213" i="8"/>
  <c r="K213" i="8"/>
  <c r="AB208" i="8"/>
  <c r="W203" i="1"/>
  <c r="U204" i="1" s="1"/>
  <c r="N203" i="1"/>
  <c r="AC201" i="1"/>
  <c r="P202" i="1"/>
  <c r="T202" i="1"/>
  <c r="Y201" i="1"/>
  <c r="AB201" i="1"/>
  <c r="V202" i="1"/>
  <c r="Z202" i="1" s="1"/>
  <c r="AA203" i="1"/>
  <c r="L205" i="1"/>
  <c r="D206" i="1"/>
  <c r="K206" i="1" s="1"/>
  <c r="I205" i="1"/>
  <c r="H205" i="1"/>
  <c r="J204" i="1"/>
  <c r="M204" i="1" s="1"/>
  <c r="X210" i="8" l="1"/>
  <c r="AD209" i="8"/>
  <c r="AE209" i="8" s="1"/>
  <c r="M212" i="8"/>
  <c r="Q212" i="8"/>
  <c r="S212" i="8" s="1"/>
  <c r="P212" i="8"/>
  <c r="AB209" i="8"/>
  <c r="Y209" i="8"/>
  <c r="W212" i="8"/>
  <c r="AC212" i="8" s="1"/>
  <c r="D215" i="8"/>
  <c r="I214" i="8"/>
  <c r="H214" i="8"/>
  <c r="K214" i="8"/>
  <c r="AA210" i="8"/>
  <c r="U211" i="8"/>
  <c r="V210" i="8"/>
  <c r="Z210" i="8" s="1"/>
  <c r="R213" i="8"/>
  <c r="J213" i="8"/>
  <c r="O214" i="8"/>
  <c r="L206" i="1"/>
  <c r="O206" i="1" s="1"/>
  <c r="W204" i="1"/>
  <c r="U205" i="1" s="1"/>
  <c r="O205" i="1"/>
  <c r="N204" i="1"/>
  <c r="P203" i="1"/>
  <c r="T203" i="1"/>
  <c r="AC202" i="1"/>
  <c r="AB202" i="1"/>
  <c r="Y202" i="1"/>
  <c r="V203" i="1"/>
  <c r="Z203" i="1" s="1"/>
  <c r="AA204" i="1"/>
  <c r="D207" i="1"/>
  <c r="H206" i="1"/>
  <c r="I206" i="1"/>
  <c r="J205" i="1"/>
  <c r="W205" i="1" s="1"/>
  <c r="X211" i="8" l="1"/>
  <c r="AA211" i="8" s="1"/>
  <c r="AD210" i="8"/>
  <c r="AE210" i="8" s="1"/>
  <c r="AB210" i="8"/>
  <c r="M213" i="8"/>
  <c r="Q213" i="8"/>
  <c r="S213" i="8" s="1"/>
  <c r="Y210" i="8"/>
  <c r="D216" i="8"/>
  <c r="I215" i="8"/>
  <c r="H215" i="8"/>
  <c r="K215" i="8"/>
  <c r="N213" i="8"/>
  <c r="U212" i="8"/>
  <c r="V211" i="8"/>
  <c r="Z211" i="8" s="1"/>
  <c r="W213" i="8"/>
  <c r="AC213" i="8" s="1"/>
  <c r="R214" i="8"/>
  <c r="J214" i="8"/>
  <c r="Q214" i="8" s="1"/>
  <c r="U206" i="1"/>
  <c r="L207" i="1"/>
  <c r="O207" i="1" s="1"/>
  <c r="K207" i="1"/>
  <c r="N205" i="1"/>
  <c r="P204" i="1"/>
  <c r="T204" i="1"/>
  <c r="AC203" i="1"/>
  <c r="Y203" i="1"/>
  <c r="AB203" i="1"/>
  <c r="V204" i="1"/>
  <c r="Z204" i="1" s="1"/>
  <c r="M205" i="1"/>
  <c r="J206" i="1"/>
  <c r="M206" i="1" s="1"/>
  <c r="D208" i="1"/>
  <c r="H207" i="1"/>
  <c r="I207" i="1"/>
  <c r="X212" i="8" l="1"/>
  <c r="AA212" i="8" s="1"/>
  <c r="AD211" i="8"/>
  <c r="AE211" i="8" s="1"/>
  <c r="S214" i="8"/>
  <c r="M214" i="8"/>
  <c r="N214" i="8"/>
  <c r="P214" i="8" s="1"/>
  <c r="P213" i="8"/>
  <c r="W214" i="8"/>
  <c r="AC214" i="8" s="1"/>
  <c r="Y211" i="8"/>
  <c r="R215" i="8"/>
  <c r="J215" i="8"/>
  <c r="M215" i="8" s="1"/>
  <c r="U213" i="8"/>
  <c r="V212" i="8"/>
  <c r="Z212" i="8" s="1"/>
  <c r="AB211" i="8"/>
  <c r="O215" i="8"/>
  <c r="D217" i="8"/>
  <c r="I216" i="8"/>
  <c r="H216" i="8"/>
  <c r="O216" i="8"/>
  <c r="K216" i="8"/>
  <c r="W206" i="1"/>
  <c r="U207" i="1" s="1"/>
  <c r="L208" i="1"/>
  <c r="O208" i="1" s="1"/>
  <c r="X205" i="1"/>
  <c r="X206" i="1" s="1"/>
  <c r="X207" i="1" s="1"/>
  <c r="X208" i="1" s="1"/>
  <c r="X209" i="1" s="1"/>
  <c r="X210" i="1" s="1"/>
  <c r="X211" i="1" s="1"/>
  <c r="X212" i="1" s="1"/>
  <c r="X213" i="1" s="1"/>
  <c r="X214" i="1" s="1"/>
  <c r="X215" i="1" s="1"/>
  <c r="X216" i="1" s="1"/>
  <c r="N206" i="1"/>
  <c r="K208" i="1"/>
  <c r="P205" i="1"/>
  <c r="T205" i="1"/>
  <c r="AC204" i="1"/>
  <c r="AB204" i="1"/>
  <c r="V205" i="1"/>
  <c r="Z205" i="1" s="1"/>
  <c r="Y204" i="1"/>
  <c r="D209" i="1"/>
  <c r="I208" i="1"/>
  <c r="H208" i="1"/>
  <c r="J207" i="1"/>
  <c r="W207" i="1" s="1"/>
  <c r="X213" i="8" l="1"/>
  <c r="AD212" i="8"/>
  <c r="AE212" i="8" s="1"/>
  <c r="W215" i="8"/>
  <c r="AC215" i="8" s="1"/>
  <c r="Q215" i="8"/>
  <c r="S215" i="8" s="1"/>
  <c r="N215" i="8"/>
  <c r="O217" i="8"/>
  <c r="H217" i="8"/>
  <c r="D218" i="8"/>
  <c r="I217" i="8"/>
  <c r="K217" i="8"/>
  <c r="AB212" i="8"/>
  <c r="Y212" i="8"/>
  <c r="AA213" i="8"/>
  <c r="U214" i="8"/>
  <c r="V213" i="8"/>
  <c r="Z213" i="8" s="1"/>
  <c r="R216" i="8"/>
  <c r="J216" i="8"/>
  <c r="U208" i="1"/>
  <c r="L209" i="1"/>
  <c r="O209" i="1" s="1"/>
  <c r="AA205" i="1"/>
  <c r="AC205" i="1" s="1"/>
  <c r="AA206" i="1"/>
  <c r="N207" i="1"/>
  <c r="Y205" i="1"/>
  <c r="K209" i="1"/>
  <c r="P206" i="1"/>
  <c r="T206" i="1"/>
  <c r="V206" i="1"/>
  <c r="Z206" i="1" s="1"/>
  <c r="M207" i="1"/>
  <c r="J208" i="1"/>
  <c r="M208" i="1" s="1"/>
  <c r="D210" i="1"/>
  <c r="I209" i="1"/>
  <c r="H209" i="1"/>
  <c r="X214" i="8" l="1"/>
  <c r="AA214" i="8" s="1"/>
  <c r="AD213" i="8"/>
  <c r="AE213" i="8" s="1"/>
  <c r="M216" i="8"/>
  <c r="Q216" i="8"/>
  <c r="S216" i="8" s="1"/>
  <c r="Y213" i="8"/>
  <c r="P215" i="8"/>
  <c r="AB213" i="8"/>
  <c r="R217" i="8"/>
  <c r="J217" i="8"/>
  <c r="W216" i="8"/>
  <c r="AC216" i="8" s="1"/>
  <c r="D219" i="8"/>
  <c r="I218" i="8"/>
  <c r="H218" i="8"/>
  <c r="K218" i="8"/>
  <c r="U215" i="8"/>
  <c r="V214" i="8"/>
  <c r="Z214" i="8" s="1"/>
  <c r="N216" i="8"/>
  <c r="AB205" i="1"/>
  <c r="W208" i="1"/>
  <c r="U209" i="1" s="1"/>
  <c r="L210" i="1"/>
  <c r="O210" i="1" s="1"/>
  <c r="AA208" i="1"/>
  <c r="AA207" i="1"/>
  <c r="N208" i="1"/>
  <c r="K210" i="1"/>
  <c r="AC206" i="1"/>
  <c r="AB206" i="1"/>
  <c r="P207" i="1"/>
  <c r="T207" i="1"/>
  <c r="V207" i="1"/>
  <c r="Z207" i="1" s="1"/>
  <c r="Y206" i="1"/>
  <c r="J209" i="1"/>
  <c r="M209" i="1" s="1"/>
  <c r="D211" i="1"/>
  <c r="I210" i="1"/>
  <c r="H210" i="1"/>
  <c r="X215" i="8" l="1"/>
  <c r="AA215" i="8" s="1"/>
  <c r="AD214" i="8"/>
  <c r="AE214" i="8" s="1"/>
  <c r="M217" i="8"/>
  <c r="Q217" i="8"/>
  <c r="S217" i="8" s="1"/>
  <c r="N217" i="8"/>
  <c r="P217" i="8" s="1"/>
  <c r="AB214" i="8"/>
  <c r="Y214" i="8"/>
  <c r="D220" i="8"/>
  <c r="I219" i="8"/>
  <c r="H219" i="8"/>
  <c r="K219" i="8"/>
  <c r="P216" i="8"/>
  <c r="R218" i="8"/>
  <c r="J218" i="8"/>
  <c r="N218" i="8" s="1"/>
  <c r="U216" i="8"/>
  <c r="V215" i="8"/>
  <c r="Z215" i="8" s="1"/>
  <c r="O218" i="8"/>
  <c r="W217" i="8"/>
  <c r="AC217" i="8" s="1"/>
  <c r="W209" i="1"/>
  <c r="U210" i="1" s="1"/>
  <c r="L211" i="1"/>
  <c r="O211" i="1" s="1"/>
  <c r="V208" i="1"/>
  <c r="N209" i="1"/>
  <c r="K211" i="1"/>
  <c r="P208" i="1"/>
  <c r="T208" i="1"/>
  <c r="AC207" i="1"/>
  <c r="Y207" i="1"/>
  <c r="AB207" i="1"/>
  <c r="AA209" i="1"/>
  <c r="J210" i="1"/>
  <c r="M210" i="1" s="1"/>
  <c r="D212" i="1"/>
  <c r="I211" i="1"/>
  <c r="H211" i="1"/>
  <c r="X216" i="8" l="1"/>
  <c r="AD216" i="8" s="1"/>
  <c r="AE216" i="8" s="1"/>
  <c r="AD215" i="8"/>
  <c r="AE215" i="8" s="1"/>
  <c r="M218" i="8"/>
  <c r="Q218" i="8"/>
  <c r="S218" i="8" s="1"/>
  <c r="U217" i="8"/>
  <c r="V216" i="8"/>
  <c r="Z216" i="8" s="1"/>
  <c r="R219" i="8"/>
  <c r="J219" i="8"/>
  <c r="O220" i="8"/>
  <c r="P218" i="8"/>
  <c r="AB215" i="8"/>
  <c r="N219" i="8"/>
  <c r="D221" i="8"/>
  <c r="I220" i="8"/>
  <c r="H220" i="8"/>
  <c r="K220" i="8"/>
  <c r="W218" i="8"/>
  <c r="AC218" i="8" s="1"/>
  <c r="O219" i="8"/>
  <c r="Y215" i="8"/>
  <c r="Y208" i="1"/>
  <c r="Z208" i="1"/>
  <c r="AB208" i="1" s="1"/>
  <c r="W210" i="1"/>
  <c r="U211" i="1" s="1"/>
  <c r="L212" i="1"/>
  <c r="N210" i="1"/>
  <c r="K212" i="1"/>
  <c r="P209" i="1"/>
  <c r="T209" i="1"/>
  <c r="V209" i="1"/>
  <c r="Z209" i="1" s="1"/>
  <c r="AA210" i="1"/>
  <c r="D213" i="1"/>
  <c r="I212" i="1"/>
  <c r="H212" i="1"/>
  <c r="J211" i="1"/>
  <c r="M211" i="1" s="1"/>
  <c r="AA216" i="8" l="1"/>
  <c r="AB216" i="8" s="1"/>
  <c r="W219" i="8"/>
  <c r="AC219" i="8" s="1"/>
  <c r="Q219" i="8"/>
  <c r="S219" i="8" s="1"/>
  <c r="M219" i="8"/>
  <c r="P219" i="8"/>
  <c r="Y216" i="8"/>
  <c r="U218" i="8"/>
  <c r="X217" i="8"/>
  <c r="V217" i="8"/>
  <c r="Z217" i="8" s="1"/>
  <c r="D222" i="8"/>
  <c r="I221" i="8"/>
  <c r="H221" i="8"/>
  <c r="K221" i="8"/>
  <c r="R220" i="8"/>
  <c r="J220" i="8"/>
  <c r="O221" i="8"/>
  <c r="AC208" i="1"/>
  <c r="W211" i="1"/>
  <c r="U212" i="1" s="1"/>
  <c r="L213" i="1"/>
  <c r="O212" i="1"/>
  <c r="AB209" i="1"/>
  <c r="N211" i="1"/>
  <c r="K213" i="1"/>
  <c r="P210" i="1"/>
  <c r="T210" i="1"/>
  <c r="AC209" i="1"/>
  <c r="Y209" i="1"/>
  <c r="V210" i="1"/>
  <c r="Z210" i="1" s="1"/>
  <c r="AA211" i="1"/>
  <c r="D214" i="1"/>
  <c r="I213" i="1"/>
  <c r="H213" i="1"/>
  <c r="J212" i="1"/>
  <c r="M212" i="1" s="1"/>
  <c r="X218" i="8" l="1"/>
  <c r="AD217" i="8"/>
  <c r="AE217" i="8" s="1"/>
  <c r="M220" i="8"/>
  <c r="Q220" i="8"/>
  <c r="S220" i="8" s="1"/>
  <c r="AA217" i="8"/>
  <c r="N220" i="8"/>
  <c r="H222" i="8"/>
  <c r="D223" i="8"/>
  <c r="I222" i="8"/>
  <c r="K222" i="8"/>
  <c r="Y217" i="8"/>
  <c r="W220" i="8"/>
  <c r="AC220" i="8" s="1"/>
  <c r="AA218" i="8"/>
  <c r="U219" i="8"/>
  <c r="V218" i="8"/>
  <c r="Z218" i="8" s="1"/>
  <c r="O222" i="8"/>
  <c r="R221" i="8"/>
  <c r="J221" i="8"/>
  <c r="L214" i="1"/>
  <c r="O213" i="1"/>
  <c r="W212" i="1"/>
  <c r="U213" i="1" s="1"/>
  <c r="N212" i="1"/>
  <c r="O214" i="1"/>
  <c r="K214" i="1"/>
  <c r="P211" i="1"/>
  <c r="T211" i="1"/>
  <c r="AC210" i="1"/>
  <c r="AB210" i="1"/>
  <c r="Y210" i="1"/>
  <c r="V211" i="1"/>
  <c r="Z211" i="1" s="1"/>
  <c r="AA212" i="1"/>
  <c r="D215" i="1"/>
  <c r="H214" i="1"/>
  <c r="I214" i="1"/>
  <c r="J213" i="1"/>
  <c r="M213" i="1" s="1"/>
  <c r="X219" i="8" l="1"/>
  <c r="AA219" i="8" s="1"/>
  <c r="AD218" i="8"/>
  <c r="AE218" i="8" s="1"/>
  <c r="M221" i="8"/>
  <c r="Q221" i="8"/>
  <c r="S221" i="8" s="1"/>
  <c r="AB217" i="8"/>
  <c r="P220" i="8"/>
  <c r="W221" i="8"/>
  <c r="AC221" i="8" s="1"/>
  <c r="AB218" i="8"/>
  <c r="R222" i="8"/>
  <c r="J222" i="8"/>
  <c r="Y218" i="8"/>
  <c r="N221" i="8"/>
  <c r="U220" i="8"/>
  <c r="V219" i="8"/>
  <c r="Z219" i="8" s="1"/>
  <c r="D224" i="8"/>
  <c r="I223" i="8"/>
  <c r="H223" i="8"/>
  <c r="K223" i="8"/>
  <c r="W213" i="1"/>
  <c r="U214" i="1" s="1"/>
  <c r="L215" i="1"/>
  <c r="AB211" i="1"/>
  <c r="K215" i="1"/>
  <c r="N213" i="1"/>
  <c r="AC211" i="1"/>
  <c r="P212" i="1"/>
  <c r="T212" i="1"/>
  <c r="Y211" i="1"/>
  <c r="V212" i="1"/>
  <c r="Z212" i="1" s="1"/>
  <c r="AA213" i="1"/>
  <c r="D216" i="1"/>
  <c r="I215" i="1"/>
  <c r="H215" i="1"/>
  <c r="J214" i="1"/>
  <c r="M214" i="1" s="1"/>
  <c r="X220" i="8" l="1"/>
  <c r="AD219" i="8"/>
  <c r="AE219" i="8" s="1"/>
  <c r="M222" i="8"/>
  <c r="Q222" i="8"/>
  <c r="S222" i="8" s="1"/>
  <c r="N222" i="8"/>
  <c r="AB219" i="8"/>
  <c r="D225" i="8"/>
  <c r="I224" i="8"/>
  <c r="H224" i="8"/>
  <c r="K224" i="8"/>
  <c r="Y219" i="8"/>
  <c r="R223" i="8"/>
  <c r="J223" i="8"/>
  <c r="O224" i="8"/>
  <c r="P221" i="8"/>
  <c r="O223" i="8"/>
  <c r="AA220" i="8"/>
  <c r="U221" i="8"/>
  <c r="V220" i="8"/>
  <c r="Z220" i="8" s="1"/>
  <c r="W222" i="8"/>
  <c r="AC222" i="8" s="1"/>
  <c r="L216" i="1"/>
  <c r="O216" i="1" s="1"/>
  <c r="W214" i="1"/>
  <c r="U215" i="1" s="1"/>
  <c r="O215" i="1"/>
  <c r="K216" i="1"/>
  <c r="N214" i="1"/>
  <c r="AC212" i="1"/>
  <c r="P213" i="1"/>
  <c r="T213" i="1"/>
  <c r="Y212" i="1"/>
  <c r="AB212" i="1"/>
  <c r="V213" i="1"/>
  <c r="Z213" i="1" s="1"/>
  <c r="AA214" i="1"/>
  <c r="J215" i="1"/>
  <c r="M215" i="1" s="1"/>
  <c r="D217" i="1"/>
  <c r="K217" i="1" s="1"/>
  <c r="I216" i="1"/>
  <c r="H216" i="1"/>
  <c r="X221" i="8" l="1"/>
  <c r="AA221" i="8" s="1"/>
  <c r="AD220" i="8"/>
  <c r="AE220" i="8" s="1"/>
  <c r="M223" i="8"/>
  <c r="Q223" i="8"/>
  <c r="S223" i="8" s="1"/>
  <c r="N223" i="8"/>
  <c r="P223" i="8" s="1"/>
  <c r="P222" i="8"/>
  <c r="AB220" i="8"/>
  <c r="W223" i="8"/>
  <c r="AC223" i="8" s="1"/>
  <c r="D226" i="8"/>
  <c r="I225" i="8"/>
  <c r="H225" i="8"/>
  <c r="K225" i="8"/>
  <c r="R224" i="8"/>
  <c r="J224" i="8"/>
  <c r="Q224" i="8" s="1"/>
  <c r="O225" i="8"/>
  <c r="Y220" i="8"/>
  <c r="U222" i="8"/>
  <c r="V221" i="8"/>
  <c r="Z221" i="8" s="1"/>
  <c r="W215" i="1"/>
  <c r="U216" i="1" s="1"/>
  <c r="AB213" i="1"/>
  <c r="N215" i="1"/>
  <c r="AC213" i="1"/>
  <c r="P214" i="1"/>
  <c r="T214" i="1"/>
  <c r="Y213" i="1"/>
  <c r="V214" i="1"/>
  <c r="Z214" i="1" s="1"/>
  <c r="AA215" i="1"/>
  <c r="L217" i="1"/>
  <c r="D218" i="1"/>
  <c r="K218" i="1" s="1"/>
  <c r="I217" i="1"/>
  <c r="H217" i="1"/>
  <c r="J216" i="1"/>
  <c r="M216" i="1" s="1"/>
  <c r="X222" i="8" l="1"/>
  <c r="AA222" i="8" s="1"/>
  <c r="AD221" i="8"/>
  <c r="AE221" i="8" s="1"/>
  <c r="S224" i="8"/>
  <c r="AB221" i="8"/>
  <c r="M224" i="8"/>
  <c r="N224" i="8"/>
  <c r="P224" i="8" s="1"/>
  <c r="W224" i="8"/>
  <c r="AC224" i="8" s="1"/>
  <c r="U223" i="8"/>
  <c r="V222" i="8"/>
  <c r="Z222" i="8" s="1"/>
  <c r="H226" i="8"/>
  <c r="D227" i="8"/>
  <c r="I226" i="8"/>
  <c r="K226" i="8"/>
  <c r="O226" i="8"/>
  <c r="R225" i="8"/>
  <c r="J225" i="8"/>
  <c r="N225" i="8" s="1"/>
  <c r="Y221" i="8"/>
  <c r="L218" i="1"/>
  <c r="O218" i="1" s="1"/>
  <c r="W216" i="1"/>
  <c r="U217" i="1" s="1"/>
  <c r="AC214" i="1"/>
  <c r="N216" i="1"/>
  <c r="P215" i="1"/>
  <c r="T215" i="1"/>
  <c r="O217" i="1"/>
  <c r="AB214" i="1"/>
  <c r="Y214" i="1"/>
  <c r="V215" i="1"/>
  <c r="Z215" i="1" s="1"/>
  <c r="AA216" i="1"/>
  <c r="J217" i="1"/>
  <c r="M217" i="1" s="1"/>
  <c r="D219" i="1"/>
  <c r="I218" i="1"/>
  <c r="H218" i="1"/>
  <c r="X223" i="8" l="1"/>
  <c r="AA223" i="8" s="1"/>
  <c r="AD222" i="8"/>
  <c r="AE222" i="8" s="1"/>
  <c r="M225" i="8"/>
  <c r="Q225" i="8"/>
  <c r="S225" i="8" s="1"/>
  <c r="AB222" i="8"/>
  <c r="Y222" i="8"/>
  <c r="U224" i="8"/>
  <c r="V223" i="8"/>
  <c r="Z223" i="8" s="1"/>
  <c r="W225" i="8"/>
  <c r="AC225" i="8" s="1"/>
  <c r="R226" i="8"/>
  <c r="J226" i="8"/>
  <c r="N226" i="8" s="1"/>
  <c r="O227" i="8"/>
  <c r="D228" i="8"/>
  <c r="I227" i="8"/>
  <c r="H227" i="8"/>
  <c r="K227" i="8"/>
  <c r="P225" i="8"/>
  <c r="W217" i="1"/>
  <c r="U218" i="1" s="1"/>
  <c r="L219" i="1"/>
  <c r="N217" i="1"/>
  <c r="K219" i="1"/>
  <c r="AC215" i="1"/>
  <c r="P216" i="1"/>
  <c r="T216" i="1"/>
  <c r="AB215" i="1"/>
  <c r="Y215" i="1"/>
  <c r="V216" i="1"/>
  <c r="Z216" i="1" s="1"/>
  <c r="D220" i="1"/>
  <c r="I219" i="1"/>
  <c r="H219" i="1"/>
  <c r="J218" i="1"/>
  <c r="M218" i="1" s="1"/>
  <c r="X224" i="8" l="1"/>
  <c r="AA224" i="8" s="1"/>
  <c r="AD223" i="8"/>
  <c r="AE223" i="8" s="1"/>
  <c r="M226" i="8"/>
  <c r="Q226" i="8"/>
  <c r="S226" i="8" s="1"/>
  <c r="W226" i="8"/>
  <c r="AC226" i="8" s="1"/>
  <c r="U225" i="8"/>
  <c r="V224" i="8"/>
  <c r="Z224" i="8" s="1"/>
  <c r="D229" i="8"/>
  <c r="I228" i="8"/>
  <c r="H228" i="8"/>
  <c r="K228" i="8"/>
  <c r="AB223" i="8"/>
  <c r="R227" i="8"/>
  <c r="J227" i="8"/>
  <c r="N227" i="8" s="1"/>
  <c r="Y223" i="8"/>
  <c r="P226" i="8"/>
  <c r="W218" i="1"/>
  <c r="U219" i="1" s="1"/>
  <c r="L220" i="1"/>
  <c r="O219" i="1"/>
  <c r="X217" i="1"/>
  <c r="X218" i="1" s="1"/>
  <c r="X219" i="1" s="1"/>
  <c r="X220" i="1" s="1"/>
  <c r="X221" i="1" s="1"/>
  <c r="X222" i="1" s="1"/>
  <c r="X223" i="1" s="1"/>
  <c r="X224" i="1" s="1"/>
  <c r="X225" i="1" s="1"/>
  <c r="X226" i="1" s="1"/>
  <c r="X227" i="1" s="1"/>
  <c r="X228" i="1" s="1"/>
  <c r="P217" i="1"/>
  <c r="K220" i="1"/>
  <c r="N218" i="1"/>
  <c r="T217" i="1"/>
  <c r="AC216" i="1"/>
  <c r="AB216" i="1"/>
  <c r="Y216" i="1"/>
  <c r="V217" i="1"/>
  <c r="Z217" i="1" s="1"/>
  <c r="D221" i="1"/>
  <c r="I220" i="1"/>
  <c r="H220" i="1"/>
  <c r="J219" i="1"/>
  <c r="W219" i="1" s="1"/>
  <c r="X225" i="8" l="1"/>
  <c r="AD224" i="8"/>
  <c r="AE224" i="8" s="1"/>
  <c r="M227" i="8"/>
  <c r="Q227" i="8"/>
  <c r="S227" i="8" s="1"/>
  <c r="Y224" i="8"/>
  <c r="W227" i="8"/>
  <c r="AC227" i="8" s="1"/>
  <c r="R228" i="8"/>
  <c r="J228" i="8"/>
  <c r="Q228" i="8" s="1"/>
  <c r="P227" i="8"/>
  <c r="O228" i="8"/>
  <c r="D230" i="8"/>
  <c r="I229" i="8"/>
  <c r="H229" i="8"/>
  <c r="K229" i="8"/>
  <c r="U226" i="8"/>
  <c r="AA225" i="8"/>
  <c r="V225" i="8"/>
  <c r="Z225" i="8" s="1"/>
  <c r="AB224" i="8"/>
  <c r="U220" i="1"/>
  <c r="AA218" i="1"/>
  <c r="AA217" i="1"/>
  <c r="AB217" i="1" s="1"/>
  <c r="L221" i="1"/>
  <c r="O221" i="1" s="1"/>
  <c r="O220" i="1"/>
  <c r="Y217" i="1"/>
  <c r="K221" i="1"/>
  <c r="N219" i="1"/>
  <c r="P218" i="1"/>
  <c r="T218" i="1"/>
  <c r="V218" i="1"/>
  <c r="Z218" i="1" s="1"/>
  <c r="AA219" i="1"/>
  <c r="M219" i="1"/>
  <c r="J220" i="1"/>
  <c r="M220" i="1" s="1"/>
  <c r="D222" i="1"/>
  <c r="I221" i="1"/>
  <c r="H221" i="1"/>
  <c r="X226" i="8" l="1"/>
  <c r="AA226" i="8" s="1"/>
  <c r="AD225" i="8"/>
  <c r="AE225" i="8" s="1"/>
  <c r="S228" i="8"/>
  <c r="AB225" i="8"/>
  <c r="N228" i="8"/>
  <c r="W228" i="8"/>
  <c r="AC228" i="8" s="1"/>
  <c r="M228" i="8"/>
  <c r="O230" i="8"/>
  <c r="R229" i="8"/>
  <c r="J229" i="8"/>
  <c r="Y225" i="8"/>
  <c r="H230" i="8"/>
  <c r="D231" i="8"/>
  <c r="I230" i="8"/>
  <c r="K230" i="8"/>
  <c r="U227" i="8"/>
  <c r="V226" i="8"/>
  <c r="Z226" i="8" s="1"/>
  <c r="N229" i="8"/>
  <c r="O229" i="8"/>
  <c r="AC217" i="1"/>
  <c r="W220" i="1"/>
  <c r="U221" i="1" s="1"/>
  <c r="L222" i="1"/>
  <c r="O222" i="1" s="1"/>
  <c r="N220" i="1"/>
  <c r="K222" i="1"/>
  <c r="AC218" i="1"/>
  <c r="P219" i="1"/>
  <c r="T219" i="1"/>
  <c r="AB218" i="1"/>
  <c r="V219" i="1"/>
  <c r="Z219" i="1" s="1"/>
  <c r="AA220" i="1"/>
  <c r="Y218" i="1"/>
  <c r="J221" i="1"/>
  <c r="M221" i="1" s="1"/>
  <c r="D223" i="1"/>
  <c r="I222" i="1"/>
  <c r="H222" i="1"/>
  <c r="X227" i="8" l="1"/>
  <c r="AA227" i="8" s="1"/>
  <c r="AD226" i="8"/>
  <c r="AE226" i="8" s="1"/>
  <c r="M229" i="8"/>
  <c r="Q229" i="8"/>
  <c r="S229" i="8" s="1"/>
  <c r="P228" i="8"/>
  <c r="P229" i="8"/>
  <c r="U228" i="8"/>
  <c r="V227" i="8"/>
  <c r="Z227" i="8" s="1"/>
  <c r="W229" i="8"/>
  <c r="AC229" i="8" s="1"/>
  <c r="AB226" i="8"/>
  <c r="Y226" i="8"/>
  <c r="D232" i="8"/>
  <c r="I231" i="8"/>
  <c r="H231" i="8"/>
  <c r="K231" i="8"/>
  <c r="R230" i="8"/>
  <c r="J230" i="8"/>
  <c r="O231" i="8"/>
  <c r="L223" i="1"/>
  <c r="O223" i="1" s="1"/>
  <c r="W221" i="1"/>
  <c r="U222" i="1" s="1"/>
  <c r="N221" i="1"/>
  <c r="K223" i="1"/>
  <c r="P220" i="1"/>
  <c r="T220" i="1"/>
  <c r="AC219" i="1"/>
  <c r="AB219" i="1"/>
  <c r="V220" i="1"/>
  <c r="Z220" i="1" s="1"/>
  <c r="Y219" i="1"/>
  <c r="AA221" i="1"/>
  <c r="J222" i="1"/>
  <c r="M222" i="1" s="1"/>
  <c r="D224" i="1"/>
  <c r="H223" i="1"/>
  <c r="I223" i="1"/>
  <c r="X228" i="8" l="1"/>
  <c r="AD228" i="8" s="1"/>
  <c r="AE228" i="8" s="1"/>
  <c r="AD227" i="8"/>
  <c r="AE227" i="8" s="1"/>
  <c r="M230" i="8"/>
  <c r="Q230" i="8"/>
  <c r="S230" i="8" s="1"/>
  <c r="AA228" i="8"/>
  <c r="U229" i="8"/>
  <c r="V228" i="8"/>
  <c r="Z228" i="8" s="1"/>
  <c r="AB227" i="8"/>
  <c r="R231" i="8"/>
  <c r="J231" i="8"/>
  <c r="D233" i="8"/>
  <c r="I232" i="8"/>
  <c r="H232" i="8"/>
  <c r="O232" i="8"/>
  <c r="K232" i="8"/>
  <c r="Y227" i="8"/>
  <c r="W230" i="8"/>
  <c r="AC230" i="8" s="1"/>
  <c r="N230" i="8"/>
  <c r="W222" i="1"/>
  <c r="U223" i="1" s="1"/>
  <c r="L224" i="1"/>
  <c r="O224" i="1" s="1"/>
  <c r="N222" i="1"/>
  <c r="K224" i="1"/>
  <c r="AB220" i="1"/>
  <c r="P221" i="1"/>
  <c r="T221" i="1"/>
  <c r="AC220" i="1"/>
  <c r="Y220" i="1"/>
  <c r="V221" i="1"/>
  <c r="Z221" i="1" s="1"/>
  <c r="AA222" i="1"/>
  <c r="D225" i="1"/>
  <c r="H224" i="1"/>
  <c r="I224" i="1"/>
  <c r="J223" i="1"/>
  <c r="M223" i="1" s="1"/>
  <c r="M231" i="8" l="1"/>
  <c r="Q231" i="8"/>
  <c r="S231" i="8" s="1"/>
  <c r="Y228" i="8"/>
  <c r="N231" i="8"/>
  <c r="P231" i="8" s="1"/>
  <c r="AB228" i="8"/>
  <c r="W231" i="8"/>
  <c r="AC231" i="8" s="1"/>
  <c r="D234" i="8"/>
  <c r="I233" i="8"/>
  <c r="H233" i="8"/>
  <c r="K233" i="8"/>
  <c r="R232" i="8"/>
  <c r="J232" i="8"/>
  <c r="U230" i="8"/>
  <c r="X229" i="8"/>
  <c r="AA229" i="8" s="1"/>
  <c r="V229" i="8"/>
  <c r="Z229" i="8" s="1"/>
  <c r="P230" i="8"/>
  <c r="W223" i="1"/>
  <c r="U224" i="1" s="1"/>
  <c r="L225" i="1"/>
  <c r="O225" i="1" s="1"/>
  <c r="AB221" i="1"/>
  <c r="N223" i="1"/>
  <c r="K225" i="1"/>
  <c r="AC221" i="1"/>
  <c r="P222" i="1"/>
  <c r="T222" i="1"/>
  <c r="Y221" i="1"/>
  <c r="V222" i="1"/>
  <c r="Z222" i="1" s="1"/>
  <c r="AA223" i="1"/>
  <c r="J224" i="1"/>
  <c r="W224" i="1" s="1"/>
  <c r="D226" i="1"/>
  <c r="H225" i="1"/>
  <c r="I225" i="1"/>
  <c r="X230" i="8" l="1"/>
  <c r="AA230" i="8" s="1"/>
  <c r="AD229" i="8"/>
  <c r="AE229" i="8" s="1"/>
  <c r="AB229" i="8"/>
  <c r="M232" i="8"/>
  <c r="Q232" i="8"/>
  <c r="S232" i="8" s="1"/>
  <c r="Y229" i="8"/>
  <c r="R233" i="8"/>
  <c r="J233" i="8"/>
  <c r="N233" i="8" s="1"/>
  <c r="O233" i="8"/>
  <c r="U231" i="8"/>
  <c r="V230" i="8"/>
  <c r="Z230" i="8" s="1"/>
  <c r="W232" i="8"/>
  <c r="AC232" i="8" s="1"/>
  <c r="N232" i="8"/>
  <c r="D235" i="8"/>
  <c r="I234" i="8"/>
  <c r="H234" i="8"/>
  <c r="O234" i="8"/>
  <c r="K234" i="8"/>
  <c r="U225" i="1"/>
  <c r="L226" i="1"/>
  <c r="K226" i="1"/>
  <c r="N224" i="1"/>
  <c r="AC222" i="1"/>
  <c r="P223" i="1"/>
  <c r="T223" i="1"/>
  <c r="V223" i="1"/>
  <c r="Z223" i="1" s="1"/>
  <c r="AB222" i="1"/>
  <c r="Y222" i="1"/>
  <c r="AA224" i="1"/>
  <c r="M224" i="1"/>
  <c r="J225" i="1"/>
  <c r="M225" i="1" s="1"/>
  <c r="D227" i="1"/>
  <c r="H226" i="1"/>
  <c r="I226" i="1"/>
  <c r="X231" i="8" l="1"/>
  <c r="AD230" i="8"/>
  <c r="AE230" i="8" s="1"/>
  <c r="M233" i="8"/>
  <c r="Q233" i="8"/>
  <c r="S233" i="8" s="1"/>
  <c r="AA231" i="8"/>
  <c r="U232" i="8"/>
  <c r="V231" i="8"/>
  <c r="Z231" i="8" s="1"/>
  <c r="P233" i="8"/>
  <c r="P232" i="8"/>
  <c r="AB230" i="8"/>
  <c r="W233" i="8"/>
  <c r="AC233" i="8" s="1"/>
  <c r="D236" i="8"/>
  <c r="I235" i="8"/>
  <c r="H235" i="8"/>
  <c r="K235" i="8"/>
  <c r="Y230" i="8"/>
  <c r="R234" i="8"/>
  <c r="J234" i="8"/>
  <c r="Q234" i="8" s="1"/>
  <c r="O235" i="8"/>
  <c r="L227" i="1"/>
  <c r="W225" i="1"/>
  <c r="U226" i="1" s="1"/>
  <c r="O226" i="1"/>
  <c r="N225" i="1"/>
  <c r="O227" i="1"/>
  <c r="K227" i="1"/>
  <c r="AB223" i="1"/>
  <c r="P224" i="1"/>
  <c r="T224" i="1"/>
  <c r="AC223" i="1"/>
  <c r="Y223" i="1"/>
  <c r="V224" i="1"/>
  <c r="Z224" i="1" s="1"/>
  <c r="AA225" i="1"/>
  <c r="J226" i="1"/>
  <c r="M226" i="1" s="1"/>
  <c r="D228" i="1"/>
  <c r="H227" i="1"/>
  <c r="I227" i="1"/>
  <c r="M234" i="8" l="1"/>
  <c r="X232" i="8"/>
  <c r="AA232" i="8" s="1"/>
  <c r="AD231" i="8"/>
  <c r="AE231" i="8" s="1"/>
  <c r="S234" i="8"/>
  <c r="O236" i="8"/>
  <c r="R235" i="8"/>
  <c r="J235" i="8"/>
  <c r="N234" i="8"/>
  <c r="Y231" i="8"/>
  <c r="H236" i="8"/>
  <c r="D237" i="8"/>
  <c r="I236" i="8"/>
  <c r="K236" i="8"/>
  <c r="W234" i="8"/>
  <c r="AC234" i="8" s="1"/>
  <c r="U233" i="8"/>
  <c r="V232" i="8"/>
  <c r="Z232" i="8" s="1"/>
  <c r="AB231" i="8"/>
  <c r="W226" i="1"/>
  <c r="U227" i="1" s="1"/>
  <c r="L228" i="1"/>
  <c r="O228" i="1" s="1"/>
  <c r="AB224" i="1"/>
  <c r="K228" i="1"/>
  <c r="N226" i="1"/>
  <c r="Y224" i="1"/>
  <c r="P225" i="1"/>
  <c r="T225" i="1"/>
  <c r="AC224" i="1"/>
  <c r="V225" i="1"/>
  <c r="Z225" i="1" s="1"/>
  <c r="AA226" i="1"/>
  <c r="D229" i="1"/>
  <c r="K229" i="1" s="1"/>
  <c r="H228" i="1"/>
  <c r="I228" i="1"/>
  <c r="J227" i="1"/>
  <c r="M227" i="1" s="1"/>
  <c r="AB232" i="8" l="1"/>
  <c r="X233" i="8"/>
  <c r="AA233" i="8" s="1"/>
  <c r="AD232" i="8"/>
  <c r="AE232" i="8" s="1"/>
  <c r="M235" i="8"/>
  <c r="Q235" i="8"/>
  <c r="S235" i="8" s="1"/>
  <c r="Y232" i="8"/>
  <c r="D238" i="8"/>
  <c r="I237" i="8"/>
  <c r="H237" i="8"/>
  <c r="K237" i="8"/>
  <c r="W235" i="8"/>
  <c r="AC235" i="8" s="1"/>
  <c r="P234" i="8"/>
  <c r="R236" i="8"/>
  <c r="J236" i="8"/>
  <c r="N236" i="8" s="1"/>
  <c r="U234" i="8"/>
  <c r="V233" i="8"/>
  <c r="Z233" i="8" s="1"/>
  <c r="N235" i="8"/>
  <c r="W227" i="1"/>
  <c r="U228" i="1" s="1"/>
  <c r="AB225" i="1"/>
  <c r="N227" i="1"/>
  <c r="AC225" i="1"/>
  <c r="P226" i="1"/>
  <c r="T226" i="1"/>
  <c r="V226" i="1"/>
  <c r="Z226" i="1" s="1"/>
  <c r="Y225" i="1"/>
  <c r="AA227" i="1"/>
  <c r="L229" i="1"/>
  <c r="J228" i="1"/>
  <c r="M228" i="1" s="1"/>
  <c r="D230" i="1"/>
  <c r="K230" i="1" s="1"/>
  <c r="I229" i="1"/>
  <c r="H229" i="1"/>
  <c r="X234" i="8" l="1"/>
  <c r="AA234" i="8" s="1"/>
  <c r="AD233" i="8"/>
  <c r="AE233" i="8" s="1"/>
  <c r="M236" i="8"/>
  <c r="W236" i="8"/>
  <c r="AC236" i="8" s="1"/>
  <c r="Q236" i="8"/>
  <c r="S236" i="8" s="1"/>
  <c r="Y233" i="8"/>
  <c r="D239" i="8"/>
  <c r="I238" i="8"/>
  <c r="H238" i="8"/>
  <c r="K238" i="8"/>
  <c r="R237" i="8"/>
  <c r="J237" i="8"/>
  <c r="N237" i="8" s="1"/>
  <c r="P236" i="8"/>
  <c r="U235" i="8"/>
  <c r="V234" i="8"/>
  <c r="Z234" i="8" s="1"/>
  <c r="O237" i="8"/>
  <c r="P235" i="8"/>
  <c r="AB233" i="8"/>
  <c r="L230" i="1"/>
  <c r="O230" i="1" s="1"/>
  <c r="W228" i="1"/>
  <c r="U229" i="1" s="1"/>
  <c r="AB226" i="1"/>
  <c r="N228" i="1"/>
  <c r="P227" i="1"/>
  <c r="T227" i="1"/>
  <c r="AC226" i="1"/>
  <c r="Y226" i="1"/>
  <c r="V227" i="1"/>
  <c r="Z227" i="1" s="1"/>
  <c r="AA228" i="1"/>
  <c r="O229" i="1"/>
  <c r="J229" i="1"/>
  <c r="M229" i="1" s="1"/>
  <c r="D231" i="1"/>
  <c r="I230" i="1"/>
  <c r="H230" i="1"/>
  <c r="X235" i="8" l="1"/>
  <c r="AD234" i="8"/>
  <c r="AE234" i="8" s="1"/>
  <c r="M237" i="8"/>
  <c r="Q237" i="8"/>
  <c r="S237" i="8" s="1"/>
  <c r="P237" i="8"/>
  <c r="AB234" i="8"/>
  <c r="Y234" i="8"/>
  <c r="R238" i="8"/>
  <c r="J238" i="8"/>
  <c r="N238" i="8" s="1"/>
  <c r="O239" i="8"/>
  <c r="O238" i="8"/>
  <c r="D240" i="8"/>
  <c r="I239" i="8"/>
  <c r="H239" i="8"/>
  <c r="K239" i="8"/>
  <c r="U236" i="8"/>
  <c r="AA235" i="8"/>
  <c r="V235" i="8"/>
  <c r="Z235" i="8" s="1"/>
  <c r="W237" i="8"/>
  <c r="AC237" i="8" s="1"/>
  <c r="W229" i="1"/>
  <c r="U230" i="1" s="1"/>
  <c r="L231" i="1"/>
  <c r="AC227" i="1"/>
  <c r="K231" i="1"/>
  <c r="N229" i="1"/>
  <c r="P228" i="1"/>
  <c r="T228" i="1"/>
  <c r="AB227" i="1"/>
  <c r="Y227" i="1"/>
  <c r="V228" i="1"/>
  <c r="Z228" i="1" s="1"/>
  <c r="J230" i="1"/>
  <c r="M230" i="1" s="1"/>
  <c r="D232" i="1"/>
  <c r="I231" i="1"/>
  <c r="H231" i="1"/>
  <c r="X236" i="8" l="1"/>
  <c r="AA236" i="8" s="1"/>
  <c r="AD235" i="8"/>
  <c r="AE235" i="8" s="1"/>
  <c r="M238" i="8"/>
  <c r="Q238" i="8"/>
  <c r="S238" i="8" s="1"/>
  <c r="Y235" i="8"/>
  <c r="AB235" i="8"/>
  <c r="O240" i="8"/>
  <c r="R239" i="8"/>
  <c r="J239" i="8"/>
  <c r="N239" i="8" s="1"/>
  <c r="U237" i="8"/>
  <c r="V236" i="8"/>
  <c r="Z236" i="8" s="1"/>
  <c r="H240" i="8"/>
  <c r="D241" i="8"/>
  <c r="I240" i="8"/>
  <c r="K240" i="8"/>
  <c r="P238" i="8"/>
  <c r="W238" i="8"/>
  <c r="AC238" i="8" s="1"/>
  <c r="W230" i="1"/>
  <c r="U231" i="1" s="1"/>
  <c r="L232" i="1"/>
  <c r="O232" i="1" s="1"/>
  <c r="O231" i="1"/>
  <c r="X229" i="1"/>
  <c r="X230" i="1" s="1"/>
  <c r="X231" i="1" s="1"/>
  <c r="X232" i="1" s="1"/>
  <c r="X233" i="1" s="1"/>
  <c r="X234" i="1" s="1"/>
  <c r="X235" i="1" s="1"/>
  <c r="X236" i="1" s="1"/>
  <c r="X237" i="1" s="1"/>
  <c r="X238" i="1" s="1"/>
  <c r="X239" i="1" s="1"/>
  <c r="X240" i="1" s="1"/>
  <c r="T229" i="1"/>
  <c r="P229" i="1"/>
  <c r="K232" i="1"/>
  <c r="N230" i="1"/>
  <c r="AC228" i="1"/>
  <c r="Y228" i="1"/>
  <c r="AB228" i="1"/>
  <c r="V229" i="1"/>
  <c r="Z229" i="1" s="1"/>
  <c r="J231" i="1"/>
  <c r="W231" i="1" s="1"/>
  <c r="D233" i="1"/>
  <c r="H232" i="1"/>
  <c r="I232" i="1"/>
  <c r="X237" i="8" l="1"/>
  <c r="AA237" i="8" s="1"/>
  <c r="AD236" i="8"/>
  <c r="AE236" i="8" s="1"/>
  <c r="M239" i="8"/>
  <c r="Q239" i="8"/>
  <c r="S239" i="8" s="1"/>
  <c r="D242" i="8"/>
  <c r="I241" i="8"/>
  <c r="H241" i="8"/>
  <c r="K241" i="8"/>
  <c r="U238" i="8"/>
  <c r="V237" i="8"/>
  <c r="Z237" i="8" s="1"/>
  <c r="AB236" i="8"/>
  <c r="W239" i="8"/>
  <c r="AC239" i="8" s="1"/>
  <c r="P239" i="8"/>
  <c r="Y236" i="8"/>
  <c r="R240" i="8"/>
  <c r="J240" i="8"/>
  <c r="U232" i="1"/>
  <c r="AA230" i="1"/>
  <c r="AA229" i="1"/>
  <c r="AB229" i="1" s="1"/>
  <c r="L233" i="1"/>
  <c r="O233" i="1" s="1"/>
  <c r="M231" i="1"/>
  <c r="K233" i="1"/>
  <c r="N231" i="1"/>
  <c r="P230" i="1"/>
  <c r="T230" i="1"/>
  <c r="Y229" i="1"/>
  <c r="V230" i="1"/>
  <c r="Z230" i="1" s="1"/>
  <c r="AA231" i="1"/>
  <c r="J232" i="1"/>
  <c r="M232" i="1" s="1"/>
  <c r="D234" i="1"/>
  <c r="I233" i="1"/>
  <c r="H233" i="1"/>
  <c r="X238" i="8" l="1"/>
  <c r="AA238" i="8" s="1"/>
  <c r="AD237" i="8"/>
  <c r="AE237" i="8" s="1"/>
  <c r="M240" i="8"/>
  <c r="Q240" i="8"/>
  <c r="S240" i="8" s="1"/>
  <c r="Y237" i="8"/>
  <c r="N240" i="8"/>
  <c r="W240" i="8"/>
  <c r="AC240" i="8" s="1"/>
  <c r="U239" i="8"/>
  <c r="V238" i="8"/>
  <c r="Z238" i="8" s="1"/>
  <c r="AB237" i="8"/>
  <c r="D243" i="8"/>
  <c r="I242" i="8"/>
  <c r="H242" i="8"/>
  <c r="K242" i="8"/>
  <c r="R241" i="8"/>
  <c r="J241" i="8"/>
  <c r="O241" i="8"/>
  <c r="AC229" i="1"/>
  <c r="W232" i="1"/>
  <c r="U233" i="1" s="1"/>
  <c r="L234" i="1"/>
  <c r="O234" i="1" s="1"/>
  <c r="K234" i="1"/>
  <c r="N232" i="1"/>
  <c r="AC230" i="1"/>
  <c r="P231" i="1"/>
  <c r="T231" i="1"/>
  <c r="AB230" i="1"/>
  <c r="Y230" i="1"/>
  <c r="V231" i="1"/>
  <c r="Z231" i="1" s="1"/>
  <c r="AA232" i="1"/>
  <c r="J233" i="1"/>
  <c r="M233" i="1" s="1"/>
  <c r="D235" i="1"/>
  <c r="I234" i="1"/>
  <c r="H234" i="1"/>
  <c r="Y238" i="8" l="1"/>
  <c r="X239" i="8"/>
  <c r="AD238" i="8"/>
  <c r="AE238" i="8" s="1"/>
  <c r="W241" i="8"/>
  <c r="AC241" i="8" s="1"/>
  <c r="Q241" i="8"/>
  <c r="S241" i="8" s="1"/>
  <c r="R242" i="8"/>
  <c r="J242" i="8"/>
  <c r="O243" i="8"/>
  <c r="O242" i="8"/>
  <c r="D244" i="8"/>
  <c r="I243" i="8"/>
  <c r="H243" i="8"/>
  <c r="K243" i="8"/>
  <c r="N241" i="8"/>
  <c r="U240" i="8"/>
  <c r="AA239" i="8"/>
  <c r="V239" i="8"/>
  <c r="Z239" i="8" s="1"/>
  <c r="M241" i="8"/>
  <c r="AB238" i="8"/>
  <c r="P240" i="8"/>
  <c r="L235" i="1"/>
  <c r="O235" i="1" s="1"/>
  <c r="W233" i="1"/>
  <c r="U234" i="1" s="1"/>
  <c r="K235" i="1"/>
  <c r="N233" i="1"/>
  <c r="AC231" i="1"/>
  <c r="P232" i="1"/>
  <c r="T232" i="1"/>
  <c r="AB231" i="1"/>
  <c r="Y231" i="1"/>
  <c r="V232" i="1"/>
  <c r="Z232" i="1" s="1"/>
  <c r="AA233" i="1"/>
  <c r="J234" i="1"/>
  <c r="M234" i="1" s="1"/>
  <c r="D236" i="1"/>
  <c r="H235" i="1"/>
  <c r="I235" i="1"/>
  <c r="X240" i="8" l="1"/>
  <c r="AD240" i="8" s="1"/>
  <c r="AE240" i="8" s="1"/>
  <c r="AD239" i="8"/>
  <c r="AE239" i="8" s="1"/>
  <c r="M242" i="8"/>
  <c r="Q242" i="8"/>
  <c r="S242" i="8" s="1"/>
  <c r="N242" i="8"/>
  <c r="P242" i="8" s="1"/>
  <c r="O244" i="8"/>
  <c r="R243" i="8"/>
  <c r="J243" i="8"/>
  <c r="N243" i="8" s="1"/>
  <c r="Y239" i="8"/>
  <c r="H244" i="8"/>
  <c r="D245" i="8"/>
  <c r="I244" i="8"/>
  <c r="K244" i="8"/>
  <c r="AB239" i="8"/>
  <c r="P241" i="8"/>
  <c r="U241" i="8"/>
  <c r="V240" i="8"/>
  <c r="Z240" i="8" s="1"/>
  <c r="W242" i="8"/>
  <c r="AC242" i="8" s="1"/>
  <c r="W234" i="1"/>
  <c r="U235" i="1" s="1"/>
  <c r="L236" i="1"/>
  <c r="O236" i="1" s="1"/>
  <c r="N234" i="1"/>
  <c r="K236" i="1"/>
  <c r="AC232" i="1"/>
  <c r="P233" i="1"/>
  <c r="T233" i="1"/>
  <c r="AB232" i="1"/>
  <c r="V233" i="1"/>
  <c r="Z233" i="1" s="1"/>
  <c r="Y232" i="1"/>
  <c r="AA234" i="1"/>
  <c r="D237" i="1"/>
  <c r="I236" i="1"/>
  <c r="H236" i="1"/>
  <c r="J235" i="1"/>
  <c r="M235" i="1" s="1"/>
  <c r="AA240" i="8" l="1"/>
  <c r="AB240" i="8" s="1"/>
  <c r="M243" i="8"/>
  <c r="Q243" i="8"/>
  <c r="S243" i="8" s="1"/>
  <c r="Y240" i="8"/>
  <c r="P243" i="8"/>
  <c r="X241" i="8"/>
  <c r="U242" i="8"/>
  <c r="V241" i="8"/>
  <c r="Z241" i="8" s="1"/>
  <c r="D246" i="8"/>
  <c r="I245" i="8"/>
  <c r="H245" i="8"/>
  <c r="K245" i="8"/>
  <c r="W243" i="8"/>
  <c r="AC243" i="8" s="1"/>
  <c r="R244" i="8"/>
  <c r="J244" i="8"/>
  <c r="W244" i="8" s="1"/>
  <c r="AC244" i="8" s="1"/>
  <c r="O245" i="8"/>
  <c r="L237" i="1"/>
  <c r="W235" i="1"/>
  <c r="U236" i="1" s="1"/>
  <c r="K237" i="1"/>
  <c r="N235" i="1"/>
  <c r="AC233" i="1"/>
  <c r="P234" i="1"/>
  <c r="T234" i="1"/>
  <c r="AB233" i="1"/>
  <c r="Y233" i="1"/>
  <c r="V234" i="1"/>
  <c r="Z234" i="1" s="1"/>
  <c r="AA235" i="1"/>
  <c r="D238" i="1"/>
  <c r="I237" i="1"/>
  <c r="H237" i="1"/>
  <c r="J236" i="1"/>
  <c r="M236" i="1" s="1"/>
  <c r="X242" i="8" l="1"/>
  <c r="AD241" i="8"/>
  <c r="AE241" i="8" s="1"/>
  <c r="N244" i="8"/>
  <c r="P244" i="8" s="1"/>
  <c r="Q244" i="8"/>
  <c r="S244" i="8" s="1"/>
  <c r="I246" i="8"/>
  <c r="D247" i="8"/>
  <c r="H246" i="8"/>
  <c r="K246" i="8"/>
  <c r="AA242" i="8"/>
  <c r="U243" i="8"/>
  <c r="V242" i="8"/>
  <c r="Z242" i="8" s="1"/>
  <c r="AA241" i="8"/>
  <c r="AB241" i="8" s="1"/>
  <c r="M244" i="8"/>
  <c r="Y241" i="8"/>
  <c r="R245" i="8"/>
  <c r="J245" i="8"/>
  <c r="Q245" i="8" s="1"/>
  <c r="W236" i="1"/>
  <c r="U237" i="1" s="1"/>
  <c r="L238" i="1"/>
  <c r="O238" i="1" s="1"/>
  <c r="O237" i="1"/>
  <c r="AB234" i="1"/>
  <c r="K238" i="1"/>
  <c r="N236" i="1"/>
  <c r="AC234" i="1"/>
  <c r="P235" i="1"/>
  <c r="T235" i="1"/>
  <c r="Y234" i="1"/>
  <c r="V235" i="1"/>
  <c r="Z235" i="1" s="1"/>
  <c r="AA236" i="1"/>
  <c r="D239" i="1"/>
  <c r="H238" i="1"/>
  <c r="I238" i="1"/>
  <c r="J237" i="1"/>
  <c r="W237" i="1" s="1"/>
  <c r="N245" i="8" l="1"/>
  <c r="P245" i="8" s="1"/>
  <c r="X243" i="8"/>
  <c r="AD242" i="8"/>
  <c r="AE242" i="8" s="1"/>
  <c r="W245" i="8"/>
  <c r="AC245" i="8" s="1"/>
  <c r="S245" i="8"/>
  <c r="M245" i="8"/>
  <c r="AB242" i="8"/>
  <c r="D248" i="8"/>
  <c r="I247" i="8"/>
  <c r="H247" i="8"/>
  <c r="K247" i="8"/>
  <c r="R246" i="8"/>
  <c r="J246" i="8"/>
  <c r="N246" i="8" s="1"/>
  <c r="Y242" i="8"/>
  <c r="O246" i="8"/>
  <c r="U244" i="8"/>
  <c r="V243" i="8"/>
  <c r="Z243" i="8" s="1"/>
  <c r="U238" i="1"/>
  <c r="L239" i="1"/>
  <c r="O239" i="1" s="1"/>
  <c r="K239" i="1"/>
  <c r="N237" i="1"/>
  <c r="AC235" i="1"/>
  <c r="P236" i="1"/>
  <c r="T236" i="1"/>
  <c r="AB235" i="1"/>
  <c r="Y235" i="1"/>
  <c r="V236" i="1"/>
  <c r="Z236" i="1" s="1"/>
  <c r="M237" i="1"/>
  <c r="D240" i="1"/>
  <c r="H239" i="1"/>
  <c r="I239" i="1"/>
  <c r="J238" i="1"/>
  <c r="M238" i="1" s="1"/>
  <c r="X244" i="8" l="1"/>
  <c r="AA244" i="8" s="1"/>
  <c r="AD243" i="8"/>
  <c r="AE243" i="8" s="1"/>
  <c r="AA243" i="8"/>
  <c r="M246" i="8"/>
  <c r="Q246" i="8"/>
  <c r="S246" i="8" s="1"/>
  <c r="U245" i="8"/>
  <c r="V244" i="8"/>
  <c r="Z244" i="8" s="1"/>
  <c r="O248" i="8"/>
  <c r="R247" i="8"/>
  <c r="J247" i="8"/>
  <c r="N247" i="8" s="1"/>
  <c r="AB243" i="8"/>
  <c r="P246" i="8"/>
  <c r="H248" i="8"/>
  <c r="D249" i="8"/>
  <c r="I248" i="8"/>
  <c r="K248" i="8"/>
  <c r="Y243" i="8"/>
  <c r="W246" i="8"/>
  <c r="AC246" i="8" s="1"/>
  <c r="O247" i="8"/>
  <c r="W238" i="1"/>
  <c r="U239" i="1" s="1"/>
  <c r="L240" i="1"/>
  <c r="O240" i="1" s="1"/>
  <c r="AA238" i="1"/>
  <c r="AA237" i="1"/>
  <c r="P237" i="1"/>
  <c r="K240" i="1"/>
  <c r="T237" i="1"/>
  <c r="AB236" i="1"/>
  <c r="N238" i="1"/>
  <c r="AC236" i="1"/>
  <c r="V237" i="1"/>
  <c r="Z237" i="1" s="1"/>
  <c r="Y236" i="1"/>
  <c r="J239" i="1"/>
  <c r="M239" i="1" s="1"/>
  <c r="D241" i="1"/>
  <c r="K241" i="1" s="1"/>
  <c r="I240" i="1"/>
  <c r="H240" i="1"/>
  <c r="X245" i="8" l="1"/>
  <c r="AD244" i="8"/>
  <c r="AE244" i="8" s="1"/>
  <c r="M247" i="8"/>
  <c r="Q247" i="8"/>
  <c r="S247" i="8" s="1"/>
  <c r="AA245" i="8"/>
  <c r="U246" i="8"/>
  <c r="V245" i="8"/>
  <c r="Z245" i="8" s="1"/>
  <c r="D250" i="8"/>
  <c r="I249" i="8"/>
  <c r="H249" i="8"/>
  <c r="K249" i="8"/>
  <c r="W247" i="8"/>
  <c r="AC247" i="8" s="1"/>
  <c r="AB244" i="8"/>
  <c r="R248" i="8"/>
  <c r="J248" i="8"/>
  <c r="W248" i="8" s="1"/>
  <c r="AC248" i="8" s="1"/>
  <c r="O249" i="8"/>
  <c r="Y244" i="8"/>
  <c r="P247" i="8"/>
  <c r="W239" i="1"/>
  <c r="U240" i="1" s="1"/>
  <c r="V238" i="1"/>
  <c r="N239" i="1"/>
  <c r="P238" i="1"/>
  <c r="T238" i="1"/>
  <c r="AC237" i="1"/>
  <c r="Y237" i="1"/>
  <c r="AB237" i="1"/>
  <c r="AA239" i="1"/>
  <c r="L241" i="1"/>
  <c r="J240" i="1"/>
  <c r="M240" i="1" s="1"/>
  <c r="D242" i="1"/>
  <c r="K242" i="1" s="1"/>
  <c r="I241" i="1"/>
  <c r="H241" i="1"/>
  <c r="N248" i="8" l="1"/>
  <c r="P248" i="8" s="1"/>
  <c r="Y245" i="8"/>
  <c r="X246" i="8"/>
  <c r="AD245" i="8"/>
  <c r="AE245" i="8" s="1"/>
  <c r="M248" i="8"/>
  <c r="Q248" i="8"/>
  <c r="S248" i="8" s="1"/>
  <c r="D251" i="8"/>
  <c r="I250" i="8"/>
  <c r="H250" i="8"/>
  <c r="K250" i="8"/>
  <c r="AA246" i="8"/>
  <c r="U247" i="8"/>
  <c r="V246" i="8"/>
  <c r="Z246" i="8" s="1"/>
  <c r="AB245" i="8"/>
  <c r="R249" i="8"/>
  <c r="J249" i="8"/>
  <c r="N249" i="8" s="1"/>
  <c r="Z238" i="1"/>
  <c r="AB238" i="1" s="1"/>
  <c r="Y238" i="1"/>
  <c r="W240" i="1"/>
  <c r="U241" i="1" s="1"/>
  <c r="L242" i="1"/>
  <c r="N240" i="1"/>
  <c r="P239" i="1"/>
  <c r="T239" i="1"/>
  <c r="O242" i="1"/>
  <c r="V239" i="1"/>
  <c r="Z239" i="1" s="1"/>
  <c r="O241" i="1"/>
  <c r="AA240" i="1"/>
  <c r="J241" i="1"/>
  <c r="M241" i="1" s="1"/>
  <c r="D243" i="1"/>
  <c r="I242" i="1"/>
  <c r="H242" i="1"/>
  <c r="X247" i="8" l="1"/>
  <c r="AA247" i="8" s="1"/>
  <c r="AD246" i="8"/>
  <c r="AE246" i="8" s="1"/>
  <c r="M249" i="8"/>
  <c r="Q249" i="8"/>
  <c r="S249" i="8" s="1"/>
  <c r="W249" i="8"/>
  <c r="AC249" i="8" s="1"/>
  <c r="R250" i="8"/>
  <c r="J250" i="8"/>
  <c r="N250" i="8" s="1"/>
  <c r="U248" i="8"/>
  <c r="V247" i="8"/>
  <c r="Z247" i="8" s="1"/>
  <c r="Y246" i="8"/>
  <c r="O250" i="8"/>
  <c r="D252" i="8"/>
  <c r="I251" i="8"/>
  <c r="H251" i="8"/>
  <c r="K251" i="8"/>
  <c r="AB246" i="8"/>
  <c r="P249" i="8"/>
  <c r="AC238" i="1"/>
  <c r="W241" i="1"/>
  <c r="U242" i="1" s="1"/>
  <c r="L243" i="1"/>
  <c r="K243" i="1"/>
  <c r="N241" i="1"/>
  <c r="P240" i="1"/>
  <c r="T240" i="1"/>
  <c r="AC239" i="1"/>
  <c r="AB239" i="1"/>
  <c r="Y239" i="1"/>
  <c r="V240" i="1"/>
  <c r="Z240" i="1" s="1"/>
  <c r="J242" i="1"/>
  <c r="M242" i="1" s="1"/>
  <c r="D244" i="1"/>
  <c r="I243" i="1"/>
  <c r="H243" i="1"/>
  <c r="X248" i="8" l="1"/>
  <c r="AA248" i="8" s="1"/>
  <c r="AD247" i="8"/>
  <c r="AE247" i="8" s="1"/>
  <c r="W250" i="8"/>
  <c r="AC250" i="8" s="1"/>
  <c r="Q250" i="8"/>
  <c r="S250" i="8" s="1"/>
  <c r="P250" i="8"/>
  <c r="M250" i="8"/>
  <c r="O252" i="8"/>
  <c r="R251" i="8"/>
  <c r="J251" i="8"/>
  <c r="N251" i="8" s="1"/>
  <c r="AB247" i="8"/>
  <c r="Y247" i="8"/>
  <c r="O251" i="8"/>
  <c r="H252" i="8"/>
  <c r="D253" i="8"/>
  <c r="I252" i="8"/>
  <c r="K252" i="8"/>
  <c r="U249" i="8"/>
  <c r="V248" i="8"/>
  <c r="Z248" i="8" s="1"/>
  <c r="L244" i="1"/>
  <c r="O244" i="1" s="1"/>
  <c r="O243" i="1"/>
  <c r="W242" i="1"/>
  <c r="U243" i="1" s="1"/>
  <c r="X241" i="1"/>
  <c r="X242" i="1" s="1"/>
  <c r="X243" i="1" s="1"/>
  <c r="X244" i="1" s="1"/>
  <c r="X245" i="1" s="1"/>
  <c r="X246" i="1" s="1"/>
  <c r="X247" i="1" s="1"/>
  <c r="X248" i="1" s="1"/>
  <c r="X249" i="1" s="1"/>
  <c r="X250" i="1" s="1"/>
  <c r="X251" i="1" s="1"/>
  <c r="X252" i="1" s="1"/>
  <c r="P241" i="1"/>
  <c r="N242" i="1"/>
  <c r="K244" i="1"/>
  <c r="T241" i="1"/>
  <c r="AC240" i="1"/>
  <c r="AB240" i="1"/>
  <c r="Y240" i="1"/>
  <c r="V241" i="1"/>
  <c r="Z241" i="1" s="1"/>
  <c r="J243" i="1"/>
  <c r="W243" i="1" s="1"/>
  <c r="D245" i="1"/>
  <c r="I244" i="1"/>
  <c r="H244" i="1"/>
  <c r="M251" i="8" l="1"/>
  <c r="X249" i="8"/>
  <c r="AA249" i="8" s="1"/>
  <c r="AD248" i="8"/>
  <c r="AE248" i="8" s="1"/>
  <c r="W251" i="8"/>
  <c r="AC251" i="8" s="1"/>
  <c r="Q251" i="8"/>
  <c r="S251" i="8" s="1"/>
  <c r="Y248" i="8"/>
  <c r="AB248" i="8"/>
  <c r="P251" i="8"/>
  <c r="D254" i="8"/>
  <c r="I253" i="8"/>
  <c r="H253" i="8"/>
  <c r="K253" i="8"/>
  <c r="U250" i="8"/>
  <c r="V249" i="8"/>
  <c r="Z249" i="8" s="1"/>
  <c r="R252" i="8"/>
  <c r="J252" i="8"/>
  <c r="AA242" i="1"/>
  <c r="AA241" i="1"/>
  <c r="AB241" i="1" s="1"/>
  <c r="U244" i="1"/>
  <c r="L245" i="1"/>
  <c r="O245" i="1" s="1"/>
  <c r="N243" i="1"/>
  <c r="K245" i="1"/>
  <c r="Y241" i="1"/>
  <c r="P242" i="1"/>
  <c r="T242" i="1"/>
  <c r="V242" i="1"/>
  <c r="Z242" i="1" s="1"/>
  <c r="M243" i="1"/>
  <c r="D246" i="1"/>
  <c r="I245" i="1"/>
  <c r="H245" i="1"/>
  <c r="J244" i="1"/>
  <c r="M244" i="1" s="1"/>
  <c r="X250" i="8" l="1"/>
  <c r="AD249" i="8"/>
  <c r="AE249" i="8" s="1"/>
  <c r="M252" i="8"/>
  <c r="Q252" i="8"/>
  <c r="S252" i="8" s="1"/>
  <c r="AA250" i="8"/>
  <c r="U251" i="8"/>
  <c r="V250" i="8"/>
  <c r="Z250" i="8" s="1"/>
  <c r="D255" i="8"/>
  <c r="I254" i="8"/>
  <c r="H254" i="8"/>
  <c r="K254" i="8"/>
  <c r="Y249" i="8"/>
  <c r="W252" i="8"/>
  <c r="AC252" i="8" s="1"/>
  <c r="AB249" i="8"/>
  <c r="R253" i="8"/>
  <c r="J253" i="8"/>
  <c r="Q253" i="8" s="1"/>
  <c r="O253" i="8"/>
  <c r="N252" i="8"/>
  <c r="AC241" i="1"/>
  <c r="W244" i="1"/>
  <c r="U245" i="1" s="1"/>
  <c r="L246" i="1"/>
  <c r="AA244" i="1"/>
  <c r="AA243" i="1"/>
  <c r="N244" i="1"/>
  <c r="O246" i="1"/>
  <c r="K246" i="1"/>
  <c r="AB242" i="1"/>
  <c r="P243" i="1"/>
  <c r="T243" i="1"/>
  <c r="AC242" i="1"/>
  <c r="Y242" i="1"/>
  <c r="V243" i="1"/>
  <c r="Z243" i="1" s="1"/>
  <c r="D247" i="1"/>
  <c r="H246" i="1"/>
  <c r="I246" i="1"/>
  <c r="J245" i="1"/>
  <c r="W245" i="1" s="1"/>
  <c r="X251" i="8" l="1"/>
  <c r="AA251" i="8" s="1"/>
  <c r="AD250" i="8"/>
  <c r="AE250" i="8" s="1"/>
  <c r="S253" i="8"/>
  <c r="N253" i="8"/>
  <c r="P253" i="8" s="1"/>
  <c r="W253" i="8"/>
  <c r="AC253" i="8" s="1"/>
  <c r="M253" i="8"/>
  <c r="R254" i="8"/>
  <c r="J254" i="8"/>
  <c r="N254" i="8" s="1"/>
  <c r="O255" i="8"/>
  <c r="O254" i="8"/>
  <c r="D256" i="8"/>
  <c r="I255" i="8"/>
  <c r="H255" i="8"/>
  <c r="K255" i="8"/>
  <c r="U252" i="8"/>
  <c r="V251" i="8"/>
  <c r="Z251" i="8" s="1"/>
  <c r="AB250" i="8"/>
  <c r="Y250" i="8"/>
  <c r="P252" i="8"/>
  <c r="U246" i="1"/>
  <c r="L247" i="1"/>
  <c r="O247" i="1" s="1"/>
  <c r="V244" i="1"/>
  <c r="T244" i="1"/>
  <c r="P244" i="1"/>
  <c r="K247" i="1"/>
  <c r="AB243" i="1"/>
  <c r="N245" i="1"/>
  <c r="AC243" i="1"/>
  <c r="Y243" i="1"/>
  <c r="M245" i="1"/>
  <c r="D248" i="1"/>
  <c r="I247" i="1"/>
  <c r="H247" i="1"/>
  <c r="J246" i="1"/>
  <c r="M246" i="1" s="1"/>
  <c r="X252" i="8" l="1"/>
  <c r="AD252" i="8" s="1"/>
  <c r="AE252" i="8" s="1"/>
  <c r="AD251" i="8"/>
  <c r="AE251" i="8" s="1"/>
  <c r="W254" i="8"/>
  <c r="AC254" i="8" s="1"/>
  <c r="Q254" i="8"/>
  <c r="S254" i="8" s="1"/>
  <c r="M254" i="8"/>
  <c r="AB251" i="8"/>
  <c r="H256" i="8"/>
  <c r="D257" i="8"/>
  <c r="I256" i="8"/>
  <c r="K256" i="8"/>
  <c r="Y251" i="8"/>
  <c r="P254" i="8"/>
  <c r="U253" i="8"/>
  <c r="V252" i="8"/>
  <c r="Z252" i="8" s="1"/>
  <c r="R255" i="8"/>
  <c r="J255" i="8"/>
  <c r="Y244" i="1"/>
  <c r="Z244" i="1"/>
  <c r="AB244" i="1" s="1"/>
  <c r="W246" i="1"/>
  <c r="U247" i="1" s="1"/>
  <c r="L248" i="1"/>
  <c r="AA246" i="1"/>
  <c r="AA245" i="1"/>
  <c r="P245" i="1"/>
  <c r="N246" i="1"/>
  <c r="T245" i="1"/>
  <c r="O248" i="1"/>
  <c r="K248" i="1"/>
  <c r="V245" i="1"/>
  <c r="Z245" i="1" s="1"/>
  <c r="J247" i="1"/>
  <c r="M247" i="1" s="1"/>
  <c r="D249" i="1"/>
  <c r="I248" i="1"/>
  <c r="H248" i="1"/>
  <c r="Y252" i="8" l="1"/>
  <c r="AA252" i="8"/>
  <c r="AB252" i="8" s="1"/>
  <c r="M255" i="8"/>
  <c r="Q255" i="8"/>
  <c r="S255" i="8" s="1"/>
  <c r="W255" i="8"/>
  <c r="AC255" i="8" s="1"/>
  <c r="N255" i="8"/>
  <c r="P255" i="8" s="1"/>
  <c r="D258" i="8"/>
  <c r="I257" i="8"/>
  <c r="H257" i="8"/>
  <c r="K257" i="8"/>
  <c r="X253" i="8"/>
  <c r="U254" i="8"/>
  <c r="V253" i="8"/>
  <c r="Z253" i="8" s="1"/>
  <c r="R256" i="8"/>
  <c r="J256" i="8"/>
  <c r="N256" i="8" s="1"/>
  <c r="O256" i="8"/>
  <c r="AC244" i="1"/>
  <c r="W247" i="1"/>
  <c r="U248" i="1" s="1"/>
  <c r="L249" i="1"/>
  <c r="O249" i="1" s="1"/>
  <c r="V246" i="1"/>
  <c r="N247" i="1"/>
  <c r="K249" i="1"/>
  <c r="P246" i="1"/>
  <c r="T246" i="1"/>
  <c r="AC245" i="1"/>
  <c r="Y245" i="1"/>
  <c r="AB245" i="1"/>
  <c r="AA247" i="1"/>
  <c r="D250" i="1"/>
  <c r="I249" i="1"/>
  <c r="H249" i="1"/>
  <c r="J248" i="1"/>
  <c r="M248" i="1" s="1"/>
  <c r="X254" i="8" l="1"/>
  <c r="AD253" i="8"/>
  <c r="AE253" i="8" s="1"/>
  <c r="M256" i="8"/>
  <c r="Q256" i="8"/>
  <c r="S256" i="8" s="1"/>
  <c r="R257" i="8"/>
  <c r="J257" i="8"/>
  <c r="O258" i="8"/>
  <c r="W256" i="8"/>
  <c r="AC256" i="8" s="1"/>
  <c r="AA253" i="8"/>
  <c r="AB253" i="8" s="1"/>
  <c r="N257" i="8"/>
  <c r="D259" i="8"/>
  <c r="I258" i="8"/>
  <c r="H258" i="8"/>
  <c r="K258" i="8"/>
  <c r="Y253" i="8"/>
  <c r="P256" i="8"/>
  <c r="AA254" i="8"/>
  <c r="U255" i="8"/>
  <c r="V254" i="8"/>
  <c r="Z254" i="8" s="1"/>
  <c r="O257" i="8"/>
  <c r="Z246" i="1"/>
  <c r="AC246" i="1" s="1"/>
  <c r="Y246" i="1"/>
  <c r="L250" i="1"/>
  <c r="W248" i="1"/>
  <c r="U249" i="1" s="1"/>
  <c r="K250" i="1"/>
  <c r="N248" i="1"/>
  <c r="P247" i="1"/>
  <c r="T247" i="1"/>
  <c r="V247" i="1"/>
  <c r="Z247" i="1" s="1"/>
  <c r="AA248" i="1"/>
  <c r="D251" i="1"/>
  <c r="H250" i="1"/>
  <c r="I250" i="1"/>
  <c r="J249" i="1"/>
  <c r="M249" i="1" s="1"/>
  <c r="X255" i="8" l="1"/>
  <c r="AA255" i="8" s="1"/>
  <c r="AD254" i="8"/>
  <c r="AE254" i="8" s="1"/>
  <c r="M257" i="8"/>
  <c r="Q257" i="8"/>
  <c r="S257" i="8" s="1"/>
  <c r="P257" i="8"/>
  <c r="R258" i="8"/>
  <c r="J258" i="8"/>
  <c r="N258" i="8" s="1"/>
  <c r="O259" i="8"/>
  <c r="U256" i="8"/>
  <c r="V255" i="8"/>
  <c r="Z255" i="8" s="1"/>
  <c r="Y254" i="8"/>
  <c r="AB254" i="8"/>
  <c r="D260" i="8"/>
  <c r="I259" i="8"/>
  <c r="H259" i="8"/>
  <c r="K259" i="8"/>
  <c r="W257" i="8"/>
  <c r="AC257" i="8" s="1"/>
  <c r="AB246" i="1"/>
  <c r="W249" i="1"/>
  <c r="U250" i="1" s="1"/>
  <c r="L251" i="1"/>
  <c r="O251" i="1" s="1"/>
  <c r="O250" i="1"/>
  <c r="AC247" i="1"/>
  <c r="K251" i="1"/>
  <c r="N249" i="1"/>
  <c r="AB247" i="1"/>
  <c r="P248" i="1"/>
  <c r="T248" i="1"/>
  <c r="V248" i="1"/>
  <c r="Z248" i="1" s="1"/>
  <c r="Y247" i="1"/>
  <c r="AA249" i="1"/>
  <c r="J250" i="1"/>
  <c r="M250" i="1" s="1"/>
  <c r="D252" i="1"/>
  <c r="I251" i="1"/>
  <c r="H251" i="1"/>
  <c r="M258" i="8" l="1"/>
  <c r="X256" i="8"/>
  <c r="AA256" i="8" s="1"/>
  <c r="AD255" i="8"/>
  <c r="AE255" i="8" s="1"/>
  <c r="W258" i="8"/>
  <c r="AC258" i="8" s="1"/>
  <c r="Q258" i="8"/>
  <c r="S258" i="8" s="1"/>
  <c r="AB255" i="8"/>
  <c r="Y255" i="8"/>
  <c r="R259" i="8"/>
  <c r="J259" i="8"/>
  <c r="N259" i="8" s="1"/>
  <c r="H260" i="8"/>
  <c r="O260" i="8"/>
  <c r="D261" i="8"/>
  <c r="I260" i="8"/>
  <c r="K260" i="8"/>
  <c r="U257" i="8"/>
  <c r="V256" i="8"/>
  <c r="Z256" i="8" s="1"/>
  <c r="P258" i="8"/>
  <c r="L252" i="1"/>
  <c r="O252" i="1" s="1"/>
  <c r="W250" i="1"/>
  <c r="U251" i="1" s="1"/>
  <c r="AC248" i="1"/>
  <c r="K252" i="1"/>
  <c r="N250" i="1"/>
  <c r="P249" i="1"/>
  <c r="T249" i="1"/>
  <c r="Y248" i="1"/>
  <c r="AB248" i="1"/>
  <c r="V249" i="1"/>
  <c r="Z249" i="1" s="1"/>
  <c r="AA250" i="1"/>
  <c r="J251" i="1"/>
  <c r="M251" i="1" s="1"/>
  <c r="D253" i="1"/>
  <c r="K253" i="1" s="1"/>
  <c r="I252" i="1"/>
  <c r="H252" i="1"/>
  <c r="X257" i="8" l="1"/>
  <c r="AA257" i="8" s="1"/>
  <c r="AD256" i="8"/>
  <c r="AE256" i="8" s="1"/>
  <c r="Y256" i="8"/>
  <c r="M259" i="8"/>
  <c r="Q259" i="8"/>
  <c r="S259" i="8" s="1"/>
  <c r="AB256" i="8"/>
  <c r="D262" i="8"/>
  <c r="I261" i="8"/>
  <c r="H261" i="8"/>
  <c r="K261" i="8"/>
  <c r="U258" i="8"/>
  <c r="V257" i="8"/>
  <c r="Z257" i="8" s="1"/>
  <c r="W259" i="8"/>
  <c r="AC259" i="8" s="1"/>
  <c r="P259" i="8"/>
  <c r="R260" i="8"/>
  <c r="J260" i="8"/>
  <c r="O261" i="8"/>
  <c r="W251" i="1"/>
  <c r="U252" i="1" s="1"/>
  <c r="N251" i="1"/>
  <c r="AC249" i="1"/>
  <c r="P250" i="1"/>
  <c r="T250" i="1"/>
  <c r="AB249" i="1"/>
  <c r="Y249" i="1"/>
  <c r="V250" i="1"/>
  <c r="Z250" i="1" s="1"/>
  <c r="AA251" i="1"/>
  <c r="L253" i="1"/>
  <c r="J252" i="1"/>
  <c r="M252" i="1" s="1"/>
  <c r="D254" i="1"/>
  <c r="K254" i="1" s="1"/>
  <c r="I253" i="1"/>
  <c r="H253" i="1"/>
  <c r="X258" i="8" l="1"/>
  <c r="AA258" i="8" s="1"/>
  <c r="AD257" i="8"/>
  <c r="AE257" i="8" s="1"/>
  <c r="M260" i="8"/>
  <c r="Q260" i="8"/>
  <c r="S260" i="8" s="1"/>
  <c r="AB257" i="8"/>
  <c r="W260" i="8"/>
  <c r="AC260" i="8" s="1"/>
  <c r="O262" i="8"/>
  <c r="J261" i="8"/>
  <c r="M261" i="8" s="1"/>
  <c r="R261" i="8"/>
  <c r="Y257" i="8"/>
  <c r="U259" i="8"/>
  <c r="V258" i="8"/>
  <c r="Z258" i="8" s="1"/>
  <c r="N260" i="8"/>
  <c r="D263" i="8"/>
  <c r="I262" i="8"/>
  <c r="H262" i="8"/>
  <c r="K262" i="8"/>
  <c r="W252" i="1"/>
  <c r="U253" i="1" s="1"/>
  <c r="L254" i="1"/>
  <c r="O254" i="1" s="1"/>
  <c r="AB250" i="1"/>
  <c r="N252" i="1"/>
  <c r="AC250" i="1"/>
  <c r="P251" i="1"/>
  <c r="T251" i="1"/>
  <c r="Y250" i="1"/>
  <c r="V251" i="1"/>
  <c r="Z251" i="1" s="1"/>
  <c r="AA252" i="1"/>
  <c r="O253" i="1"/>
  <c r="J253" i="1"/>
  <c r="M253" i="1" s="1"/>
  <c r="D255" i="1"/>
  <c r="I254" i="1"/>
  <c r="H254" i="1"/>
  <c r="N261" i="8" l="1"/>
  <c r="P261" i="8" s="1"/>
  <c r="X259" i="8"/>
  <c r="AA259" i="8" s="1"/>
  <c r="AD258" i="8"/>
  <c r="AE258" i="8" s="1"/>
  <c r="W261" i="8"/>
  <c r="AC261" i="8" s="1"/>
  <c r="Q261" i="8"/>
  <c r="S261" i="8" s="1"/>
  <c r="Y258" i="8"/>
  <c r="P260" i="8"/>
  <c r="U260" i="8"/>
  <c r="V259" i="8"/>
  <c r="Z259" i="8" s="1"/>
  <c r="R262" i="8"/>
  <c r="J262" i="8"/>
  <c r="N262" i="8" s="1"/>
  <c r="O263" i="8"/>
  <c r="M262" i="8"/>
  <c r="AB258" i="8"/>
  <c r="D264" i="8"/>
  <c r="I263" i="8"/>
  <c r="H263" i="8"/>
  <c r="K263" i="8"/>
  <c r="W253" i="1"/>
  <c r="U254" i="1" s="1"/>
  <c r="L255" i="1"/>
  <c r="O255" i="1" s="1"/>
  <c r="K255" i="1"/>
  <c r="N253" i="1"/>
  <c r="P252" i="1"/>
  <c r="T252" i="1"/>
  <c r="AC251" i="1"/>
  <c r="AB251" i="1"/>
  <c r="Y251" i="1"/>
  <c r="V252" i="1"/>
  <c r="Z252" i="1" s="1"/>
  <c r="D256" i="1"/>
  <c r="I255" i="1"/>
  <c r="H255" i="1"/>
  <c r="J254" i="1"/>
  <c r="M254" i="1" s="1"/>
  <c r="X260" i="8" l="1"/>
  <c r="AD259" i="8"/>
  <c r="AE259" i="8" s="1"/>
  <c r="W262" i="8"/>
  <c r="AC262" i="8" s="1"/>
  <c r="Q262" i="8"/>
  <c r="S262" i="8" s="1"/>
  <c r="AB259" i="8"/>
  <c r="Y259" i="8"/>
  <c r="H264" i="8"/>
  <c r="D265" i="8"/>
  <c r="I264" i="8"/>
  <c r="K264" i="8"/>
  <c r="P262" i="8"/>
  <c r="U261" i="8"/>
  <c r="AA260" i="8"/>
  <c r="V260" i="8"/>
  <c r="Z260" i="8" s="1"/>
  <c r="O264" i="8"/>
  <c r="R263" i="8"/>
  <c r="J263" i="8"/>
  <c r="N263" i="8" s="1"/>
  <c r="W254" i="1"/>
  <c r="U255" i="1" s="1"/>
  <c r="L256" i="1"/>
  <c r="O256" i="1" s="1"/>
  <c r="P253" i="1"/>
  <c r="AB252" i="1"/>
  <c r="N254" i="1"/>
  <c r="AC252" i="1"/>
  <c r="T253" i="1"/>
  <c r="K256" i="1"/>
  <c r="V253" i="1"/>
  <c r="Z253" i="1" s="1"/>
  <c r="Y252" i="1"/>
  <c r="X253" i="1"/>
  <c r="X254" i="1" s="1"/>
  <c r="X255" i="1" s="1"/>
  <c r="X256" i="1" s="1"/>
  <c r="X257" i="1" s="1"/>
  <c r="X258" i="1" s="1"/>
  <c r="X259" i="1" s="1"/>
  <c r="X260" i="1" s="1"/>
  <c r="X261" i="1" s="1"/>
  <c r="X262" i="1" s="1"/>
  <c r="X263" i="1" s="1"/>
  <c r="X264" i="1" s="1"/>
  <c r="D257" i="1"/>
  <c r="I256" i="1"/>
  <c r="H256" i="1"/>
  <c r="J255" i="1"/>
  <c r="M255" i="1" s="1"/>
  <c r="X261" i="8" l="1"/>
  <c r="AA261" i="8" s="1"/>
  <c r="AD260" i="8"/>
  <c r="AE260" i="8" s="1"/>
  <c r="M263" i="8"/>
  <c r="Q263" i="8"/>
  <c r="S263" i="8" s="1"/>
  <c r="AB260" i="8"/>
  <c r="U262" i="8"/>
  <c r="V261" i="8"/>
  <c r="Z261" i="8" s="1"/>
  <c r="W263" i="8"/>
  <c r="AC263" i="8" s="1"/>
  <c r="R264" i="8"/>
  <c r="J264" i="8"/>
  <c r="M264" i="8" s="1"/>
  <c r="Y260" i="8"/>
  <c r="D266" i="8"/>
  <c r="I265" i="8"/>
  <c r="H265" i="8"/>
  <c r="K265" i="8"/>
  <c r="P263" i="8"/>
  <c r="L257" i="1"/>
  <c r="O257" i="1" s="1"/>
  <c r="W255" i="1"/>
  <c r="U256" i="1" s="1"/>
  <c r="AA254" i="1"/>
  <c r="AA253" i="1"/>
  <c r="AB253" i="1" s="1"/>
  <c r="N255" i="1"/>
  <c r="K257" i="1"/>
  <c r="P254" i="1"/>
  <c r="T254" i="1"/>
  <c r="Y253" i="1"/>
  <c r="V254" i="1"/>
  <c r="Z254" i="1" s="1"/>
  <c r="AA255" i="1"/>
  <c r="D258" i="1"/>
  <c r="I257" i="1"/>
  <c r="H257" i="1"/>
  <c r="J256" i="1"/>
  <c r="M256" i="1" s="1"/>
  <c r="X262" i="8" l="1"/>
  <c r="AA262" i="8" s="1"/>
  <c r="AD261" i="8"/>
  <c r="AE261" i="8" s="1"/>
  <c r="Y261" i="8"/>
  <c r="N264" i="8"/>
  <c r="P264" i="8" s="1"/>
  <c r="Q264" i="8"/>
  <c r="S264" i="8" s="1"/>
  <c r="R265" i="8"/>
  <c r="J265" i="8"/>
  <c r="N265" i="8" s="1"/>
  <c r="O266" i="8"/>
  <c r="O265" i="8"/>
  <c r="U263" i="8"/>
  <c r="V262" i="8"/>
  <c r="Z262" i="8" s="1"/>
  <c r="D267" i="8"/>
  <c r="I266" i="8"/>
  <c r="H266" i="8"/>
  <c r="K266" i="8"/>
  <c r="W264" i="8"/>
  <c r="AC264" i="8" s="1"/>
  <c r="AB261" i="8"/>
  <c r="W256" i="1"/>
  <c r="U257" i="1" s="1"/>
  <c r="L258" i="1"/>
  <c r="O258" i="1" s="1"/>
  <c r="AC253" i="1"/>
  <c r="N256" i="1"/>
  <c r="K258" i="1"/>
  <c r="AC254" i="1"/>
  <c r="P255" i="1"/>
  <c r="T255" i="1"/>
  <c r="AB254" i="1"/>
  <c r="V255" i="1"/>
  <c r="Z255" i="1" s="1"/>
  <c r="Y254" i="1"/>
  <c r="AA256" i="1"/>
  <c r="D259" i="1"/>
  <c r="H258" i="1"/>
  <c r="I258" i="1"/>
  <c r="J257" i="1"/>
  <c r="M257" i="1" s="1"/>
  <c r="X263" i="8" l="1"/>
  <c r="AA263" i="8" s="1"/>
  <c r="AD262" i="8"/>
  <c r="AE262" i="8" s="1"/>
  <c r="AB262" i="8"/>
  <c r="M265" i="8"/>
  <c r="Q265" i="8"/>
  <c r="S265" i="8" s="1"/>
  <c r="Y262" i="8"/>
  <c r="P265" i="8"/>
  <c r="W265" i="8"/>
  <c r="AC265" i="8" s="1"/>
  <c r="D268" i="8"/>
  <c r="I267" i="8"/>
  <c r="H267" i="8"/>
  <c r="K267" i="8"/>
  <c r="U264" i="8"/>
  <c r="V263" i="8"/>
  <c r="Z263" i="8" s="1"/>
  <c r="R266" i="8"/>
  <c r="J266" i="8"/>
  <c r="Q266" i="8" s="1"/>
  <c r="O267" i="8"/>
  <c r="W257" i="1"/>
  <c r="U258" i="1" s="1"/>
  <c r="L259" i="1"/>
  <c r="O259" i="1" s="1"/>
  <c r="AC255" i="1"/>
  <c r="K259" i="1"/>
  <c r="N257" i="1"/>
  <c r="P256" i="1"/>
  <c r="T256" i="1"/>
  <c r="AB255" i="1"/>
  <c r="Y255" i="1"/>
  <c r="V256" i="1"/>
  <c r="Z256" i="1" s="1"/>
  <c r="AA257" i="1"/>
  <c r="J258" i="1"/>
  <c r="M258" i="1" s="1"/>
  <c r="D260" i="1"/>
  <c r="I259" i="1"/>
  <c r="H259" i="1"/>
  <c r="N266" i="8" l="1"/>
  <c r="P266" i="8" s="1"/>
  <c r="X264" i="8"/>
  <c r="AD264" i="8" s="1"/>
  <c r="AE264" i="8" s="1"/>
  <c r="AD263" i="8"/>
  <c r="AE263" i="8" s="1"/>
  <c r="S266" i="8"/>
  <c r="M266" i="8"/>
  <c r="W266" i="8"/>
  <c r="AC266" i="8" s="1"/>
  <c r="Y263" i="8"/>
  <c r="AB263" i="8"/>
  <c r="H268" i="8"/>
  <c r="D269" i="8"/>
  <c r="I268" i="8"/>
  <c r="K268" i="8"/>
  <c r="U265" i="8"/>
  <c r="V264" i="8"/>
  <c r="Z264" i="8" s="1"/>
  <c r="O268" i="8"/>
  <c r="R267" i="8"/>
  <c r="J267" i="8"/>
  <c r="Q267" i="8" s="1"/>
  <c r="W258" i="1"/>
  <c r="U259" i="1" s="1"/>
  <c r="L260" i="1"/>
  <c r="N258" i="1"/>
  <c r="K260" i="1"/>
  <c r="AC256" i="1"/>
  <c r="P257" i="1"/>
  <c r="T257" i="1"/>
  <c r="Y256" i="1"/>
  <c r="AB256" i="1"/>
  <c r="V257" i="1"/>
  <c r="Z257" i="1" s="1"/>
  <c r="AA258" i="1"/>
  <c r="J259" i="1"/>
  <c r="M259" i="1" s="1"/>
  <c r="D261" i="1"/>
  <c r="I260" i="1"/>
  <c r="H260" i="1"/>
  <c r="AA264" i="8" l="1"/>
  <c r="AB264" i="8" s="1"/>
  <c r="S267" i="8"/>
  <c r="M267" i="8"/>
  <c r="W267" i="8"/>
  <c r="AC267" i="8" s="1"/>
  <c r="N267" i="8"/>
  <c r="P267" i="8" s="1"/>
  <c r="R268" i="8"/>
  <c r="J268" i="8"/>
  <c r="N268" i="8" s="1"/>
  <c r="O269" i="8"/>
  <c r="Y264" i="8"/>
  <c r="X265" i="8"/>
  <c r="U266" i="8"/>
  <c r="V265" i="8"/>
  <c r="Z265" i="8" s="1"/>
  <c r="D270" i="8"/>
  <c r="I269" i="8"/>
  <c r="H269" i="8"/>
  <c r="K269" i="8"/>
  <c r="W259" i="1"/>
  <c r="U260" i="1" s="1"/>
  <c r="L261" i="1"/>
  <c r="O261" i="1" s="1"/>
  <c r="O260" i="1"/>
  <c r="T258" i="1"/>
  <c r="P258" i="1"/>
  <c r="K261" i="1"/>
  <c r="N259" i="1"/>
  <c r="AC257" i="1"/>
  <c r="AB257" i="1"/>
  <c r="Y257" i="1"/>
  <c r="V258" i="1"/>
  <c r="Z258" i="1" s="1"/>
  <c r="AA259" i="1"/>
  <c r="D262" i="1"/>
  <c r="H261" i="1"/>
  <c r="I261" i="1"/>
  <c r="J260" i="1"/>
  <c r="M260" i="1" s="1"/>
  <c r="X266" i="8" l="1"/>
  <c r="AA266" i="8" s="1"/>
  <c r="AD265" i="8"/>
  <c r="AE265" i="8" s="1"/>
  <c r="M268" i="8"/>
  <c r="Q268" i="8"/>
  <c r="S268" i="8" s="1"/>
  <c r="Y265" i="8"/>
  <c r="AA265" i="8"/>
  <c r="D271" i="8"/>
  <c r="I270" i="8"/>
  <c r="H270" i="8"/>
  <c r="K270" i="8"/>
  <c r="U267" i="8"/>
  <c r="V266" i="8"/>
  <c r="Z266" i="8" s="1"/>
  <c r="W268" i="8"/>
  <c r="AC268" i="8" s="1"/>
  <c r="R269" i="8"/>
  <c r="J269" i="8"/>
  <c r="P268" i="8"/>
  <c r="W260" i="1"/>
  <c r="U261" i="1" s="1"/>
  <c r="L262" i="1"/>
  <c r="O262" i="1" s="1"/>
  <c r="N260" i="1"/>
  <c r="AC258" i="1"/>
  <c r="K262" i="1"/>
  <c r="P259" i="1"/>
  <c r="T259" i="1"/>
  <c r="AB258" i="1"/>
  <c r="V259" i="1"/>
  <c r="Z259" i="1" s="1"/>
  <c r="Y258" i="1"/>
  <c r="AA260" i="1"/>
  <c r="D263" i="1"/>
  <c r="H262" i="1"/>
  <c r="I262" i="1"/>
  <c r="J261" i="1"/>
  <c r="M261" i="1" s="1"/>
  <c r="X267" i="8" l="1"/>
  <c r="AA267" i="8" s="1"/>
  <c r="AD266" i="8"/>
  <c r="AE266" i="8" s="1"/>
  <c r="AB265" i="8"/>
  <c r="M269" i="8"/>
  <c r="Q269" i="8"/>
  <c r="S269" i="8" s="1"/>
  <c r="W269" i="8"/>
  <c r="AC269" i="8" s="1"/>
  <c r="U268" i="8"/>
  <c r="V267" i="8"/>
  <c r="Z267" i="8" s="1"/>
  <c r="R270" i="8"/>
  <c r="J270" i="8"/>
  <c r="Q270" i="8" s="1"/>
  <c r="O271" i="8"/>
  <c r="AB266" i="8"/>
  <c r="Y266" i="8"/>
  <c r="O270" i="8"/>
  <c r="D272" i="8"/>
  <c r="I271" i="8"/>
  <c r="H271" i="8"/>
  <c r="K271" i="8"/>
  <c r="N269" i="8"/>
  <c r="L263" i="1"/>
  <c r="O263" i="1" s="1"/>
  <c r="W261" i="1"/>
  <c r="U262" i="1" s="1"/>
  <c r="AB259" i="1"/>
  <c r="N261" i="1"/>
  <c r="K263" i="1"/>
  <c r="P260" i="1"/>
  <c r="T260" i="1"/>
  <c r="AC259" i="1"/>
  <c r="Y259" i="1"/>
  <c r="V260" i="1"/>
  <c r="Z260" i="1" s="1"/>
  <c r="AA261" i="1"/>
  <c r="J262" i="1"/>
  <c r="M262" i="1" s="1"/>
  <c r="D264" i="1"/>
  <c r="K264" i="1" s="1"/>
  <c r="I263" i="1"/>
  <c r="H263" i="1"/>
  <c r="S270" i="8" l="1"/>
  <c r="X268" i="8"/>
  <c r="AA268" i="8" s="1"/>
  <c r="AD267" i="8"/>
  <c r="AE267" i="8" s="1"/>
  <c r="N270" i="8"/>
  <c r="P270" i="8" s="1"/>
  <c r="M270" i="8"/>
  <c r="H272" i="8"/>
  <c r="D273" i="8"/>
  <c r="I272" i="8"/>
  <c r="K272" i="8"/>
  <c r="W270" i="8"/>
  <c r="AC270" i="8" s="1"/>
  <c r="Y267" i="8"/>
  <c r="P269" i="8"/>
  <c r="R271" i="8"/>
  <c r="J271" i="8"/>
  <c r="N271" i="8" s="1"/>
  <c r="U269" i="8"/>
  <c r="V268" i="8"/>
  <c r="Z268" i="8" s="1"/>
  <c r="AB267" i="8"/>
  <c r="W262" i="1"/>
  <c r="U263" i="1" s="1"/>
  <c r="L264" i="1"/>
  <c r="O264" i="1" s="1"/>
  <c r="AC260" i="1"/>
  <c r="N262" i="1"/>
  <c r="P261" i="1"/>
  <c r="T261" i="1"/>
  <c r="Y260" i="1"/>
  <c r="AB260" i="1"/>
  <c r="V261" i="1"/>
  <c r="Z261" i="1" s="1"/>
  <c r="AA262" i="1"/>
  <c r="D265" i="1"/>
  <c r="J263" i="1"/>
  <c r="M263" i="1" s="1"/>
  <c r="H264" i="1"/>
  <c r="I264" i="1"/>
  <c r="X269" i="8" l="1"/>
  <c r="AA269" i="8" s="1"/>
  <c r="AD268" i="8"/>
  <c r="AE268" i="8" s="1"/>
  <c r="M271" i="8"/>
  <c r="Q271" i="8"/>
  <c r="S271" i="8" s="1"/>
  <c r="W271" i="8"/>
  <c r="AC271" i="8" s="1"/>
  <c r="AB268" i="8"/>
  <c r="D274" i="8"/>
  <c r="I273" i="8"/>
  <c r="H273" i="8"/>
  <c r="K273" i="8"/>
  <c r="Y268" i="8"/>
  <c r="R272" i="8"/>
  <c r="J272" i="8"/>
  <c r="N272" i="8" s="1"/>
  <c r="O272" i="8"/>
  <c r="U270" i="8"/>
  <c r="V269" i="8"/>
  <c r="Z269" i="8" s="1"/>
  <c r="P271" i="8"/>
  <c r="W263" i="1"/>
  <c r="U264" i="1" s="1"/>
  <c r="AC261" i="1"/>
  <c r="D266" i="1"/>
  <c r="K266" i="1" s="1"/>
  <c r="K265" i="1"/>
  <c r="N263" i="1"/>
  <c r="L265" i="1"/>
  <c r="P262" i="1"/>
  <c r="T262" i="1"/>
  <c r="Y261" i="1"/>
  <c r="AB261" i="1"/>
  <c r="V262" i="1"/>
  <c r="Z262" i="1" s="1"/>
  <c r="AA263" i="1"/>
  <c r="J264" i="1"/>
  <c r="W264" i="1" s="1"/>
  <c r="I265" i="1"/>
  <c r="H265" i="1"/>
  <c r="X270" i="8" l="1"/>
  <c r="AA270" i="8" s="1"/>
  <c r="AD269" i="8"/>
  <c r="AE269" i="8" s="1"/>
  <c r="M272" i="8"/>
  <c r="Q272" i="8"/>
  <c r="S272" i="8" s="1"/>
  <c r="AB269" i="8"/>
  <c r="R273" i="8"/>
  <c r="J273" i="8"/>
  <c r="N273" i="8" s="1"/>
  <c r="D275" i="8"/>
  <c r="I274" i="8"/>
  <c r="H274" i="8"/>
  <c r="O274" i="8"/>
  <c r="K274" i="8"/>
  <c r="Y269" i="8"/>
  <c r="P272" i="8"/>
  <c r="O273" i="8"/>
  <c r="U271" i="8"/>
  <c r="V270" i="8"/>
  <c r="Z270" i="8" s="1"/>
  <c r="W272" i="8"/>
  <c r="AC272" i="8" s="1"/>
  <c r="U265" i="1"/>
  <c r="L266" i="1"/>
  <c r="O266" i="1" s="1"/>
  <c r="O265" i="1"/>
  <c r="H266" i="1"/>
  <c r="D267" i="1"/>
  <c r="I267" i="1" s="1"/>
  <c r="N264" i="1"/>
  <c r="I266" i="1"/>
  <c r="AC262" i="1"/>
  <c r="P263" i="1"/>
  <c r="T263" i="1"/>
  <c r="AB262" i="1"/>
  <c r="V263" i="1"/>
  <c r="Z263" i="1" s="1"/>
  <c r="Y262" i="1"/>
  <c r="AA264" i="1"/>
  <c r="M264" i="1"/>
  <c r="J265" i="1"/>
  <c r="W265" i="1" s="1"/>
  <c r="X271" i="8" l="1"/>
  <c r="AA271" i="8" s="1"/>
  <c r="AD270" i="8"/>
  <c r="AE270" i="8" s="1"/>
  <c r="M273" i="8"/>
  <c r="Q273" i="8"/>
  <c r="S273" i="8" s="1"/>
  <c r="P273" i="8"/>
  <c r="U272" i="8"/>
  <c r="V271" i="8"/>
  <c r="Z271" i="8" s="1"/>
  <c r="AB270" i="8"/>
  <c r="R274" i="8"/>
  <c r="J274" i="8"/>
  <c r="N274" i="8" s="1"/>
  <c r="O275" i="8"/>
  <c r="Y270" i="8"/>
  <c r="D276" i="8"/>
  <c r="I275" i="8"/>
  <c r="H275" i="8"/>
  <c r="K275" i="8"/>
  <c r="W273" i="8"/>
  <c r="AC273" i="8" s="1"/>
  <c r="U266" i="1"/>
  <c r="L267" i="1"/>
  <c r="O267" i="1" s="1"/>
  <c r="P264" i="1"/>
  <c r="H267" i="1"/>
  <c r="D268" i="1"/>
  <c r="J266" i="1"/>
  <c r="M266" i="1" s="1"/>
  <c r="AB263" i="1"/>
  <c r="T264" i="1"/>
  <c r="K267" i="1"/>
  <c r="N265" i="1"/>
  <c r="AC263" i="1"/>
  <c r="Y263" i="1"/>
  <c r="V264" i="1"/>
  <c r="Z264" i="1" s="1"/>
  <c r="M265" i="1"/>
  <c r="X272" i="8" l="1"/>
  <c r="AA272" i="8" s="1"/>
  <c r="AD271" i="8"/>
  <c r="AE271" i="8" s="1"/>
  <c r="M274" i="8"/>
  <c r="Q274" i="8"/>
  <c r="S274" i="8" s="1"/>
  <c r="P274" i="8"/>
  <c r="W274" i="8"/>
  <c r="AC274" i="8" s="1"/>
  <c r="AB271" i="8"/>
  <c r="H276" i="8"/>
  <c r="I276" i="8"/>
  <c r="K276" i="8"/>
  <c r="R276" i="8"/>
  <c r="R275" i="8"/>
  <c r="J275" i="8"/>
  <c r="N275" i="8" s="1"/>
  <c r="Y271" i="8"/>
  <c r="U273" i="8"/>
  <c r="V272" i="8"/>
  <c r="Z272" i="8" s="1"/>
  <c r="J267" i="1"/>
  <c r="W267" i="1" s="1"/>
  <c r="W266" i="1"/>
  <c r="U267" i="1" s="1"/>
  <c r="L268" i="1"/>
  <c r="O268" i="1" s="1"/>
  <c r="X265" i="1"/>
  <c r="X266" i="1" s="1"/>
  <c r="X267" i="1" s="1"/>
  <c r="X268" i="1" s="1"/>
  <c r="X269" i="1" s="1"/>
  <c r="X270" i="1" s="1"/>
  <c r="X271" i="1" s="1"/>
  <c r="X272" i="1" s="1"/>
  <c r="X273" i="1" s="1"/>
  <c r="X274" i="1" s="1"/>
  <c r="X275" i="1" s="1"/>
  <c r="X276" i="1" s="1"/>
  <c r="N266" i="1"/>
  <c r="K268" i="1"/>
  <c r="H268" i="1"/>
  <c r="D269" i="1"/>
  <c r="I268" i="1"/>
  <c r="M267" i="1"/>
  <c r="P265" i="1"/>
  <c r="T265" i="1"/>
  <c r="AC264" i="1"/>
  <c r="AB264" i="1"/>
  <c r="Y264" i="1"/>
  <c r="V265" i="1"/>
  <c r="Z265" i="1" s="1"/>
  <c r="X273" i="8" l="1"/>
  <c r="AA273" i="8" s="1"/>
  <c r="AD272" i="8"/>
  <c r="AE272" i="8" s="1"/>
  <c r="M275" i="8"/>
  <c r="Q275" i="8"/>
  <c r="S275" i="8" s="1"/>
  <c r="AB272" i="8"/>
  <c r="Y272" i="8"/>
  <c r="O276" i="8"/>
  <c r="P275" i="8"/>
  <c r="W275" i="8"/>
  <c r="AC275" i="8" s="1"/>
  <c r="U274" i="8"/>
  <c r="V273" i="8"/>
  <c r="Z273" i="8" s="1"/>
  <c r="J276" i="8"/>
  <c r="N276" i="8" s="1"/>
  <c r="N267" i="1"/>
  <c r="P267" i="1" s="1"/>
  <c r="U268" i="1"/>
  <c r="AA265" i="1"/>
  <c r="AC265" i="1" s="1"/>
  <c r="L269" i="1"/>
  <c r="O269" i="1" s="1"/>
  <c r="V266" i="1"/>
  <c r="Z266" i="1" s="1"/>
  <c r="AA266" i="1"/>
  <c r="P266" i="1"/>
  <c r="D270" i="1"/>
  <c r="K270" i="1" s="1"/>
  <c r="J268" i="1"/>
  <c r="M268" i="1" s="1"/>
  <c r="H269" i="1"/>
  <c r="K269" i="1"/>
  <c r="I269" i="1"/>
  <c r="T266" i="1"/>
  <c r="Y265" i="1"/>
  <c r="X274" i="8" l="1"/>
  <c r="AA274" i="8" s="1"/>
  <c r="AD273" i="8"/>
  <c r="AE273" i="8" s="1"/>
  <c r="M276" i="8"/>
  <c r="Q276" i="8"/>
  <c r="S276" i="8" s="1"/>
  <c r="S277" i="8" s="1"/>
  <c r="Y273" i="8"/>
  <c r="U275" i="8"/>
  <c r="V274" i="8"/>
  <c r="Z274" i="8" s="1"/>
  <c r="W276" i="8"/>
  <c r="AB273" i="8"/>
  <c r="P276" i="8"/>
  <c r="T267" i="1"/>
  <c r="Y266" i="1"/>
  <c r="AB265" i="1"/>
  <c r="W268" i="1"/>
  <c r="U269" i="1" s="1"/>
  <c r="L270" i="1"/>
  <c r="AA268" i="1"/>
  <c r="AA267" i="1"/>
  <c r="I270" i="1"/>
  <c r="D271" i="1"/>
  <c r="H271" i="1" s="1"/>
  <c r="H270" i="1"/>
  <c r="AB266" i="1"/>
  <c r="N268" i="1"/>
  <c r="J269" i="1"/>
  <c r="N269" i="1" s="1"/>
  <c r="AC266" i="1"/>
  <c r="V267" i="1"/>
  <c r="Z267" i="1" s="1"/>
  <c r="X275" i="8" l="1"/>
  <c r="AD274" i="8"/>
  <c r="AE274" i="8" s="1"/>
  <c r="Y274" i="8"/>
  <c r="U276" i="8"/>
  <c r="AC276" i="8" s="1"/>
  <c r="AA275" i="8"/>
  <c r="V275" i="8"/>
  <c r="Z275" i="8" s="1"/>
  <c r="AB274" i="8"/>
  <c r="D272" i="1"/>
  <c r="I272" i="1" s="1"/>
  <c r="L271" i="1"/>
  <c r="O271" i="1" s="1"/>
  <c r="O270" i="1"/>
  <c r="W269" i="1"/>
  <c r="U270" i="1" s="1"/>
  <c r="V268" i="1"/>
  <c r="J270" i="1"/>
  <c r="N270" i="1" s="1"/>
  <c r="T268" i="1"/>
  <c r="K271" i="1"/>
  <c r="P269" i="1"/>
  <c r="I271" i="1"/>
  <c r="M269" i="1"/>
  <c r="P268" i="1"/>
  <c r="T269" i="1"/>
  <c r="AC267" i="1"/>
  <c r="Y267" i="1"/>
  <c r="AB267" i="1"/>
  <c r="AA269" i="1"/>
  <c r="Y275" i="8" l="1"/>
  <c r="X276" i="8"/>
  <c r="AA276" i="8" s="1"/>
  <c r="AD275" i="8"/>
  <c r="AE275" i="8" s="1"/>
  <c r="AD276" i="8"/>
  <c r="AB275" i="8"/>
  <c r="V276" i="8"/>
  <c r="Z276" i="8" s="1"/>
  <c r="M270" i="1"/>
  <c r="Y268" i="1"/>
  <c r="Z268" i="1"/>
  <c r="AB268" i="1" s="1"/>
  <c r="H272" i="1"/>
  <c r="K272" i="1"/>
  <c r="D273" i="1"/>
  <c r="J271" i="1"/>
  <c r="M271" i="1" s="1"/>
  <c r="W270" i="1"/>
  <c r="U271" i="1" s="1"/>
  <c r="L272" i="1"/>
  <c r="P270" i="1"/>
  <c r="T270" i="1"/>
  <c r="V269" i="1"/>
  <c r="Z269" i="1" s="1"/>
  <c r="AE276" i="8" l="1"/>
  <c r="AE277" i="8" s="1"/>
  <c r="AB276" i="8"/>
  <c r="Y276" i="8"/>
  <c r="W271" i="1"/>
  <c r="U272" i="1" s="1"/>
  <c r="N271" i="1"/>
  <c r="P271" i="1" s="1"/>
  <c r="D274" i="1"/>
  <c r="H273" i="1"/>
  <c r="K273" i="1"/>
  <c r="I273" i="1"/>
  <c r="AC268" i="1"/>
  <c r="L273" i="1"/>
  <c r="O273" i="1" s="1"/>
  <c r="O272" i="1"/>
  <c r="J272" i="1"/>
  <c r="W272" i="1" s="1"/>
  <c r="AA271" i="1"/>
  <c r="AA270" i="1"/>
  <c r="AB269" i="1"/>
  <c r="AC269" i="1"/>
  <c r="Y269" i="1"/>
  <c r="V271" i="1"/>
  <c r="V270" i="1"/>
  <c r="Z270" i="1" s="1"/>
  <c r="U273" i="1" l="1"/>
  <c r="Z271" i="1"/>
  <c r="AB271" i="1" s="1"/>
  <c r="T271" i="1"/>
  <c r="I274" i="1"/>
  <c r="K274" i="1"/>
  <c r="H274" i="1"/>
  <c r="D275" i="1"/>
  <c r="N272" i="1"/>
  <c r="M272" i="1"/>
  <c r="L274" i="1"/>
  <c r="O274" i="1" s="1"/>
  <c r="J273" i="1"/>
  <c r="W273" i="1" s="1"/>
  <c r="AA272" i="1"/>
  <c r="AC270" i="1"/>
  <c r="AB270" i="1"/>
  <c r="Y271" i="1"/>
  <c r="Y270" i="1"/>
  <c r="AC271" i="1" l="1"/>
  <c r="U274" i="1"/>
  <c r="K275" i="1"/>
  <c r="D276" i="1"/>
  <c r="I275" i="1"/>
  <c r="H275" i="1"/>
  <c r="AA273" i="1"/>
  <c r="V272" i="1"/>
  <c r="L275" i="1"/>
  <c r="J274" i="1"/>
  <c r="W274" i="1" s="1"/>
  <c r="U275" i="1" s="1"/>
  <c r="M273" i="1"/>
  <c r="N273" i="1"/>
  <c r="T272" i="1"/>
  <c r="P272" i="1"/>
  <c r="Z272" i="1" l="1"/>
  <c r="AB272" i="1" s="1"/>
  <c r="I276" i="1"/>
  <c r="K276" i="1"/>
  <c r="H276" i="1"/>
  <c r="AA274" i="1"/>
  <c r="V273" i="1"/>
  <c r="Y272" i="1"/>
  <c r="M274" i="1"/>
  <c r="N274" i="1"/>
  <c r="T273" i="1"/>
  <c r="P273" i="1"/>
  <c r="L276" i="1"/>
  <c r="O276" i="1" s="1"/>
  <c r="J275" i="1"/>
  <c r="W275" i="1" s="1"/>
  <c r="U276" i="1" s="1"/>
  <c r="O275" i="1"/>
  <c r="AC272" i="1" l="1"/>
  <c r="Z273" i="1"/>
  <c r="AC273" i="1" s="1"/>
  <c r="AA275" i="1"/>
  <c r="V274" i="1"/>
  <c r="Y274" i="1" s="1"/>
  <c r="Y273" i="1"/>
  <c r="J276" i="1"/>
  <c r="M276" i="1" s="1"/>
  <c r="P274" i="1"/>
  <c r="T274" i="1"/>
  <c r="M275" i="1"/>
  <c r="N275" i="1"/>
  <c r="AB273" i="1" l="1"/>
  <c r="Z274" i="1"/>
  <c r="AC274" i="1" s="1"/>
  <c r="W276" i="1"/>
  <c r="N276" i="1"/>
  <c r="AA276" i="1"/>
  <c r="V275" i="1"/>
  <c r="Y275" i="1" s="1"/>
  <c r="T275" i="1"/>
  <c r="P275" i="1"/>
  <c r="V276" i="1"/>
  <c r="Z276" i="1" s="1"/>
  <c r="AB274" i="1" l="1"/>
  <c r="Z275" i="1"/>
  <c r="AB275" i="1" s="1"/>
  <c r="P276" i="1"/>
  <c r="T276" i="1"/>
  <c r="AB276" i="1"/>
  <c r="AC276" i="1"/>
  <c r="Y276" i="1"/>
  <c r="AC275" i="1" l="1"/>
</calcChain>
</file>

<file path=xl/comments1.xml><?xml version="1.0" encoding="utf-8"?>
<comments xmlns="http://schemas.openxmlformats.org/spreadsheetml/2006/main">
  <authors>
    <author>user</author>
  </authors>
  <commentList>
    <comment ref="A35" authorId="0">
      <text>
        <r>
          <rPr>
            <sz val="9"/>
            <color indexed="81"/>
            <rFont val="Tahoma"/>
            <family val="2"/>
          </rPr>
          <t>Date started in 2004 as historic data available from then...</t>
        </r>
      </text>
    </comment>
    <comment ref="M35" authorId="0">
      <text>
        <r>
          <rPr>
            <sz val="9"/>
            <color indexed="81"/>
            <rFont val="Tahoma"/>
            <family val="2"/>
          </rPr>
          <t xml:space="preserve">This indicates the investor's Profit/Loss if he sells the investment in this month. It is calculated as follow:
BTL initial cost minus current value
- Total interest paid on bond
- Total levies paid
- Total maintenance paid
- Total income tax paid on rent received
- Transaction costs upon buying LTB
- Transaction cost upon selling LTB
+ Total rent received
</t>
        </r>
      </text>
    </comment>
    <comment ref="N35" authorId="0">
      <text>
        <r>
          <rPr>
            <sz val="9"/>
            <color indexed="81"/>
            <rFont val="Tahoma"/>
            <family val="2"/>
          </rPr>
          <t xml:space="preserve">This is a running return so every month indicates the ROI if sold on that date. Very different from Annualised Return!
Formula: (Net outflows + Net inflows)/Netoutflows
</t>
        </r>
      </text>
    </comment>
    <comment ref="Q35" authorId="0">
      <text>
        <r>
          <rPr>
            <sz val="9"/>
            <color indexed="81"/>
            <rFont val="Tahoma"/>
            <family val="2"/>
          </rPr>
          <t>This is NOT a running return. Every line is calcualted but only summed at the end. That's why outflows and inflows differ from ROI...</t>
        </r>
      </text>
    </comment>
    <comment ref="Y35" authorId="0">
      <text>
        <r>
          <rPr>
            <sz val="9"/>
            <color indexed="81"/>
            <rFont val="Tahoma"/>
            <family val="2"/>
          </rPr>
          <t>Profit/Loss is a running total if you sold investment at that point...</t>
        </r>
      </text>
    </comment>
    <comment ref="Z35" authorId="0">
      <text>
        <r>
          <rPr>
            <sz val="9"/>
            <color indexed="81"/>
            <rFont val="Tahoma"/>
            <family val="2"/>
          </rPr>
          <t>This is a running return so every month indicates the ROI if sold on that date. Very different from Annualised Return!</t>
        </r>
      </text>
    </comment>
    <comment ref="AC35" authorId="0">
      <text>
        <r>
          <rPr>
            <sz val="9"/>
            <color indexed="81"/>
            <rFont val="Tahoma"/>
            <family val="2"/>
          </rPr>
          <t>This is NOT a running return. Every line is calculated but only summed at the end. That's why outflows and inflows differ from ROI...</t>
        </r>
      </text>
    </comment>
    <comment ref="W36" authorId="0">
      <text>
        <r>
          <rPr>
            <sz val="9"/>
            <color indexed="81"/>
            <rFont val="Tahoma"/>
            <family val="2"/>
          </rPr>
          <t>The BTL investor has to pay in monthly to cover a combination of the bond repayments, levies, maintenance and income tax from rent. It is assumed that if the investor was willing to pay in that amount monthly, he would also be willing to contribute an amount to the Listed Property monthly post his initial investment...</t>
        </r>
      </text>
    </comment>
    <comment ref="X36" authorId="0">
      <text>
        <r>
          <rPr>
            <sz val="9"/>
            <color indexed="81"/>
            <rFont val="Tahoma"/>
            <family val="2"/>
          </rPr>
          <t>Total Return Index used so div is zero</t>
        </r>
      </text>
    </comment>
  </commentList>
</comments>
</file>

<file path=xl/comments2.xml><?xml version="1.0" encoding="utf-8"?>
<comments xmlns="http://schemas.openxmlformats.org/spreadsheetml/2006/main">
  <authors>
    <author>user</author>
  </authors>
  <commentList>
    <comment ref="A35" authorId="0">
      <text>
        <r>
          <rPr>
            <sz val="9"/>
            <color indexed="81"/>
            <rFont val="Tahoma"/>
            <family val="2"/>
          </rPr>
          <t>Date started in 2004 as historic data available from then...</t>
        </r>
      </text>
    </comment>
    <comment ref="M35" authorId="0">
      <text>
        <r>
          <rPr>
            <sz val="9"/>
            <color indexed="81"/>
            <rFont val="Tahoma"/>
            <family val="2"/>
          </rPr>
          <t xml:space="preserve">This indicates the investor's Profit/Loss if he sells the investment in this month. It is calculated as follow:
BTL initial cost minus current value
- Total interest paid on bond
- Total levies paid
- Total maintenance paid
- Total income tax paid on rent received
- Transaction costs upon buying LTB
- Transaction cost upon selling LTB
+ Total rent received
</t>
        </r>
      </text>
    </comment>
    <comment ref="W36" authorId="0">
      <text>
        <r>
          <rPr>
            <sz val="9"/>
            <color indexed="81"/>
            <rFont val="Tahoma"/>
            <family val="2"/>
          </rPr>
          <t>The BTL investor has to pay in monthly to cover a combination of the bond repayments, levies, maintenance and income tax from rent. It is assumed that if the investor was willing to pay in that amount monthly, he would also be willing to contribute an amount to the Listed Property monthly post his initial investment...</t>
        </r>
      </text>
    </comment>
    <comment ref="X36" authorId="0">
      <text>
        <r>
          <rPr>
            <sz val="9"/>
            <color indexed="81"/>
            <rFont val="Tahoma"/>
            <family val="2"/>
          </rPr>
          <t>Total Return Index used so div is zero</t>
        </r>
      </text>
    </comment>
  </commentList>
</comments>
</file>

<file path=xl/sharedStrings.xml><?xml version="1.0" encoding="utf-8"?>
<sst xmlns="http://schemas.openxmlformats.org/spreadsheetml/2006/main" count="268" uniqueCount="143">
  <si>
    <t>Outflows</t>
  </si>
  <si>
    <t>Date</t>
  </si>
  <si>
    <t>Bond repayment</t>
  </si>
  <si>
    <t>Interest</t>
  </si>
  <si>
    <t>Maintenance</t>
  </si>
  <si>
    <t>Rent</t>
  </si>
  <si>
    <t>Inflows</t>
  </si>
  <si>
    <t>- A deposit was placed with the bank for the property</t>
  </si>
  <si>
    <t>Principal</t>
  </si>
  <si>
    <t>- Property maintenance is a % of property value per annum</t>
  </si>
  <si>
    <t>Levies</t>
  </si>
  <si>
    <t>- Property value increases a % per annum</t>
  </si>
  <si>
    <t>- Loan Period or investment period in years</t>
  </si>
  <si>
    <t>- An investement is made into a buy-to-let property OR Listed property worth R?m on 1 Jan 1996</t>
  </si>
  <si>
    <t>Execution or trade cost</t>
  </si>
  <si>
    <t>Description</t>
  </si>
  <si>
    <t>Buy-to-let Property</t>
  </si>
  <si>
    <t>Listed Property</t>
  </si>
  <si>
    <t>http://www.avidfirefly.co.za/00000/index.php%3Foption%3Dcom_k2%26view%3Ditem%26id%3D33:the-cost-of-buying-and-selling-a-property-in-south-africa%26Itemid%3D38</t>
  </si>
  <si>
    <t>Beetle, Electrical and Gas Conformity Certificates</t>
  </si>
  <si>
    <t>Estate Agent Commission</t>
  </si>
  <si>
    <t>Bond Cancellation Costs</t>
  </si>
  <si>
    <t>https://www.ooba.co.za/calculators/bond-and-transfer-costs-calculator</t>
  </si>
  <si>
    <t xml:space="preserve">Bond Registration Fees: </t>
  </si>
  <si>
    <t>Bank initiation fee:</t>
  </si>
  <si>
    <t xml:space="preserve">Post, petties, FICA and other fees: </t>
  </si>
  <si>
    <t>Conveyancing/Transfer fees:</t>
  </si>
  <si>
    <t>- Prime interest on the home loan was on average a % per annum</t>
  </si>
  <si>
    <t>http://www.moneyweb.co.za/moneyweb-opinion/columnists/buy-to-let-has-become-buy-to-regret/</t>
  </si>
  <si>
    <t>Income tax</t>
  </si>
  <si>
    <t>Actual</t>
  </si>
  <si>
    <t>Percentage</t>
  </si>
  <si>
    <t>Loss</t>
  </si>
  <si>
    <t>http://liberta.co.za/blog/prime-interest-rate-in-south-africa-current-and-historical/</t>
  </si>
  <si>
    <t>Code</t>
  </si>
  <si>
    <t>sahp;absahpi</t>
  </si>
  <si>
    <t>sahp;absahpip</t>
  </si>
  <si>
    <t>sahp;absahpil</t>
  </si>
  <si>
    <t>sahp;absahpilp</t>
  </si>
  <si>
    <t>sahp;absahpim</t>
  </si>
  <si>
    <t>sahp;absahpimp</t>
  </si>
  <si>
    <t>sahp;absahpis</t>
  </si>
  <si>
    <t>sahp;absahpisp</t>
  </si>
  <si>
    <t>ABSA House price index - All: RSA - Total: New &amp; existing (All sizes, 80 - 400 sq m) (Unit: Index: 2000=100; Source: Absa Home Loans, www.absa.co.za)</t>
  </si>
  <si>
    <t>ABSA House price - All - Purchase price - Smoothed: RSA - Total: New &amp; existing (All sizes, 80 - 400 sq m) (Unit: Rand - Nominal; Source: Absa Home Loans, www.absa.co.za)</t>
  </si>
  <si>
    <t>ABSA House price index - Large: RSA - Total: New &amp; existing (Large, 221 - 400 sq m) (Unit: Index: 2000=100; Source: Absa Home Loans, www.absa.co.za)</t>
  </si>
  <si>
    <t>ABSA House price - Large - Purchase price - Smoothed: RSA - Total: New &amp; existing (Large, 221 - 400 sq m) (Unit: Rand - Nominal; Source: Absa Home Loans, www.absa.co.za)</t>
  </si>
  <si>
    <t>ABSA House price index - Medium: RSA - Total: New &amp; existing (Medium, 141 - 220 sq m) (Unit: Index: 2000=100; Source: Absa Home Loans, www.absa.co.za)</t>
  </si>
  <si>
    <t>ABSA House price - Medium - Purchase price - Smoothed: RSA - Total: New &amp; existing (Medium, 141 - 220 sq m) (Unit: Rand - Nominal; Source: Absa Home Loans, www.absa.co.za)</t>
  </si>
  <si>
    <t>ABSA House price index - Small: RSA - Total: New &amp; existing (Small, 80 - 140 sq m) (Unit: Index: 2000=100; Source: Absa Home Loans, www.absa.co.za)</t>
  </si>
  <si>
    <t>ABSA House price  - Small - Purchase price - Smoothed: RSA - Total: New &amp; existing (Small, 80 - 140 sq m) (Unit: Rand - Nominal; Source: Absa Home Loans, www.absa.co.za)</t>
  </si>
  <si>
    <t>- Transaction cost (incl. VAT) consisted of the following items upon buying:</t>
  </si>
  <si>
    <t>- Transaction cost (incl. VAT) consisted of the following items upon selling:</t>
  </si>
  <si>
    <t>Profit /</t>
  </si>
  <si>
    <t>- Capital gains tax on selling at an inclusion rate of 40% for individuals. NB! 1st R40k gain is tax free!</t>
  </si>
  <si>
    <t>Div</t>
  </si>
  <si>
    <t># of Days</t>
  </si>
  <si>
    <t>Weight</t>
  </si>
  <si>
    <t>Weighted Prime rate</t>
  </si>
  <si>
    <t>- Income tax rate of individual</t>
  </si>
  <si>
    <t>Varible Description</t>
  </si>
  <si>
    <t>Variable Notes</t>
  </si>
  <si>
    <t>BTL</t>
  </si>
  <si>
    <t>LP</t>
  </si>
  <si>
    <t>Buy-to-let (BTL) vs. Listed property (LP) investments</t>
  </si>
  <si>
    <t>N/A</t>
  </si>
  <si>
    <t>Transfer Duties: 3% on value above R750k</t>
  </si>
  <si>
    <t>BTL Loss</t>
  </si>
  <si>
    <t>- Annual Inflation rate</t>
  </si>
  <si>
    <t>Current</t>
  </si>
  <si>
    <t>Value</t>
  </si>
  <si>
    <t>NB! This is for now ignored for both the LTB and LP examples!</t>
  </si>
  <si>
    <t>See SA Prime Interest Rate tab</t>
  </si>
  <si>
    <t>LP: Total Return Index used so div is zero</t>
  </si>
  <si>
    <t>LTB: See SA House Property Index tab
LP: See SA Listed Property Index tab</t>
  </si>
  <si>
    <t>Source ABSA…</t>
  </si>
  <si>
    <t>Annualised returns - Med</t>
  </si>
  <si>
    <t>Annualised returns - Small</t>
  </si>
  <si>
    <t>Annualised returns - Large</t>
  </si>
  <si>
    <t>Annualised returns - All</t>
  </si>
  <si>
    <t>Average Prime rate over last 20 years</t>
  </si>
  <si>
    <t>- It is assumed tennant pays electricity but investor pays levies, rates/taxes, dom eff, garbage</t>
  </si>
  <si>
    <t>Year</t>
  </si>
  <si>
    <t>Initial LP investment is deposit of the BTL</t>
  </si>
  <si>
    <t>- Initial rent per month from tenant is a % of BTL value</t>
  </si>
  <si>
    <t>ROI</t>
  </si>
  <si>
    <t>Net Outflows</t>
  </si>
  <si>
    <t>Net Inflows</t>
  </si>
  <si>
    <t>Annualised</t>
  </si>
  <si>
    <t>Return</t>
  </si>
  <si>
    <t>From</t>
  </si>
  <si>
    <t>To</t>
  </si>
  <si>
    <t>Trade Cost</t>
  </si>
  <si>
    <t>5 December 2016</t>
  </si>
  <si>
    <t>Once off</t>
  </si>
  <si>
    <t>Buy/Sell</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</si>
  <si>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</si>
  <si>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</si>
  <si>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</si>
  <si>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</si>
  <si>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</si>
  <si>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</si>
  <si>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</si>
  <si>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</si>
  <si>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</si>
  <si>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</si>
  <si>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</si>
  <si>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</si>
  <si>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</si>
  <si>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</si>
  <si>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</si>
  <si>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</si>
  <si>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</si>
  <si>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</si>
  <si>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</si>
  <si>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</si>
  <si>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</si>
  <si>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</si>
  <si>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</si>
  <si>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</si>
  <si>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</si>
  <si>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</si>
  <si>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Quarter</t>
  </si>
  <si>
    <t>National</t>
  </si>
  <si>
    <t>WC</t>
  </si>
  <si>
    <t>Gauteng</t>
  </si>
  <si>
    <t>Natal</t>
  </si>
  <si>
    <t>North Cape</t>
  </si>
  <si>
    <t>East Cape</t>
  </si>
  <si>
    <t>Mpuma</t>
  </si>
  <si>
    <t>FreeState</t>
  </si>
  <si>
    <t>Limpopo</t>
  </si>
  <si>
    <t>NorthWest</t>
  </si>
  <si>
    <t>Annualised returns - National</t>
  </si>
  <si>
    <t>out</t>
  </si>
  <si>
    <t>Annualised Return</t>
  </si>
  <si>
    <t>Netflows</t>
  </si>
  <si>
    <t>- Annual Inflation rate used as annual increase in rent</t>
  </si>
  <si>
    <t>magnus@vistawealth.co.za</t>
  </si>
  <si>
    <t>20 April 2017</t>
  </si>
  <si>
    <t>www.vistawealth.co.za</t>
  </si>
  <si>
    <t>082 894 8654</t>
  </si>
  <si>
    <t>Contact details: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</si>
</sst>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3" formatCode="_(* #,##0.00_);_(* \(#,##0.00\);_(* &quot;-&quot;??_);_(@_)"/>
    <numFmt numFmtId="164" formatCode="_(* #,##0_);_(* \(#,##0\);_(* &quot;-&quot;??_);_(@_)"/>
    <numFmt numFmtId="165" formatCode="0.0%"/>
    <numFmt numFmtId="166" formatCode="_(* #,##0.0_);_(* \(#,##0.0\);_(* &quot;-&quot;?_);_(@_)"/>
    <numFmt numFmtId="167" formatCode="dd\-mmm\-yyyy"/>
    <numFmt numFmtId="168" formatCode="0.0"/>
  </numFmts>
  <fonts count="14">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sz val="11"/>
      <color rgb="FFFF0000"/>
      <name val="Calibri"/>
      <family val="2"/>
      <scheme val="minor"/>
    </font>
    <font>
      <u/>
      <sz val="11"/>
      <color theme="10"/>
      <name val="Calibri"/>
      <family val="2"/>
      <scheme val="minor"/>
    </font>
    <font>
      <b/>
      <sz val="11"/>
      <color rgb="FFFF0000"/>
      <name val="Calibri"/>
      <family val="2"/>
      <scheme val="minor"/>
    </font>
    <font>
      <b/>
      <i/>
      <sz val="9"/>
      <color rgb="FFAA8877"/>
      <name val="Inherit"/>
    </font>
    <font>
      <sz val="9"/>
      <color rgb="FF997766"/>
      <name val="Inherit"/>
    </font>
    <font>
      <sz val="10"/>
      <name val="Arial"/>
      <family val="2"/>
    </font>
    <font>
      <sz val="9"/>
      <color indexed="81"/>
      <name val="Tahoma"/>
      <family val="2"/>
    </font>
    <font>
      <b/>
      <u/>
      <sz val="14"/>
      <color theme="1"/>
      <name val="Calibri"/>
      <family val="2"/>
      <scheme val="minor"/>
    </font>
    <font>
      <b/>
      <u/>
      <sz val="14"/>
      <color theme="10"/>
      <name val="Calibri"/>
      <family val="2"/>
      <scheme val="minor"/>
    </font>
    <font>
      <b/>
      <sz val="14"/>
      <color theme="1"/>
      <name val="Calibri"/>
      <family val="2"/>
      <scheme val="minor"/>
    </font>
  </fonts>
  <fills count="14">
    <fill>
      <patternFill patternType="none"/>
    </fill>
    <fill>
      <patternFill patternType="gray125"/>
    </fill>
    <fill>
      <patternFill patternType="solid">
        <fgColor theme="0" tint="-0.34998626667073579"/>
        <bgColor indexed="64"/>
      </patternFill>
    </fill>
    <fill>
      <patternFill patternType="solid">
        <fgColor rgb="FF000000"/>
        <bgColor indexed="64"/>
      </patternFill>
    </fill>
    <fill>
      <patternFill patternType="solid">
        <fgColor rgb="FF090909"/>
        <bgColor indexed="64"/>
      </patternFill>
    </fill>
    <fill>
      <patternFill patternType="solid">
        <fgColor rgb="FFEAEAEA"/>
        <bgColor indexed="64"/>
      </patternFill>
    </fill>
    <fill>
      <patternFill patternType="solid">
        <fgColor indexed="3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medium">
        <color rgb="FF997766"/>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9" fillId="0" borderId="0"/>
  </cellStyleXfs>
  <cellXfs count="129">
    <xf numFmtId="0" fontId="0" fillId="0" borderId="0" xfId="0"/>
    <xf numFmtId="0" fontId="0" fillId="0" borderId="0" xfId="0" quotePrefix="1"/>
    <xf numFmtId="0" fontId="3" fillId="0" borderId="0" xfId="0" applyFont="1"/>
    <xf numFmtId="0" fontId="5" fillId="0" borderId="0" xfId="3"/>
    <xf numFmtId="0" fontId="0" fillId="0" borderId="1" xfId="0" applyBorder="1"/>
    <xf numFmtId="164" fontId="0" fillId="0" borderId="1" xfId="1" applyNumberFormat="1" applyFont="1" applyBorder="1"/>
    <xf numFmtId="165" fontId="0" fillId="0" borderId="1" xfId="0" applyNumberFormat="1" applyBorder="1"/>
    <xf numFmtId="10" fontId="0" fillId="0" borderId="1" xfId="0" applyNumberFormat="1" applyBorder="1"/>
    <xf numFmtId="9" fontId="0" fillId="0" borderId="1" xfId="0" applyNumberFormat="1" applyBorder="1"/>
    <xf numFmtId="0" fontId="2" fillId="2" borderId="1" xfId="0" applyFont="1" applyFill="1" applyBorder="1" applyAlignment="1"/>
    <xf numFmtId="0" fontId="2" fillId="2" borderId="1" xfId="0" applyFont="1" applyFill="1" applyBorder="1"/>
    <xf numFmtId="14" fontId="0" fillId="0" borderId="1" xfId="0" applyNumberFormat="1" applyBorder="1"/>
    <xf numFmtId="164" fontId="0" fillId="0" borderId="1" xfId="0" applyNumberFormat="1" applyBorder="1"/>
    <xf numFmtId="14" fontId="7" fillId="4" borderId="0" xfId="0" applyNumberFormat="1" applyFont="1" applyFill="1" applyAlignment="1">
      <alignment horizontal="left" vertical="center" wrapText="1" indent="1"/>
    </xf>
    <xf numFmtId="10" fontId="8" fillId="3" borderId="2" xfId="0" applyNumberFormat="1" applyFont="1" applyFill="1" applyBorder="1" applyAlignment="1">
      <alignment horizontal="right" vertical="center" wrapText="1" indent="1"/>
    </xf>
    <xf numFmtId="0" fontId="9" fillId="5" borderId="0" xfId="4" applyFill="1" applyAlignment="1">
      <alignment horizontal="right" wrapText="1"/>
    </xf>
    <xf numFmtId="0" fontId="9" fillId="5" borderId="0" xfId="4" applyFont="1" applyFill="1" applyAlignment="1">
      <alignment horizontal="right" wrapText="1"/>
    </xf>
    <xf numFmtId="0" fontId="9" fillId="6" borderId="0" xfId="4" applyFill="1" applyAlignment="1">
      <alignment horizontal="right" wrapText="1"/>
    </xf>
    <xf numFmtId="167" fontId="9" fillId="0" borderId="0" xfId="4" applyNumberFormat="1" applyFont="1" applyFill="1" applyAlignment="1">
      <alignment horizontal="right"/>
    </xf>
    <xf numFmtId="168" fontId="9" fillId="0" borderId="0" xfId="4" applyNumberFormat="1" applyFont="1" applyFill="1"/>
    <xf numFmtId="1" fontId="9" fillId="0" borderId="0" xfId="4" applyNumberFormat="1" applyFont="1" applyFill="1"/>
    <xf numFmtId="0" fontId="9" fillId="0" borderId="0" xfId="4"/>
    <xf numFmtId="167" fontId="9" fillId="0" borderId="0" xfId="4" applyNumberFormat="1" applyFont="1" applyFill="1"/>
    <xf numFmtId="14" fontId="9" fillId="0" borderId="0" xfId="4" applyNumberFormat="1"/>
    <xf numFmtId="0" fontId="9" fillId="0" borderId="0" xfId="4" applyFont="1" applyFill="1"/>
    <xf numFmtId="168" fontId="9" fillId="0" borderId="0" xfId="4" applyNumberFormat="1"/>
    <xf numFmtId="166" fontId="0" fillId="0" borderId="1" xfId="0" applyNumberFormat="1" applyBorder="1"/>
    <xf numFmtId="166" fontId="4" fillId="0" borderId="1" xfId="0" applyNumberFormat="1" applyFont="1" applyBorder="1"/>
    <xf numFmtId="164" fontId="4" fillId="0" borderId="1" xfId="1" applyNumberFormat="1" applyFont="1" applyBorder="1"/>
    <xf numFmtId="0" fontId="6" fillId="0" borderId="1" xfId="0" applyFont="1" applyBorder="1"/>
    <xf numFmtId="165" fontId="4" fillId="0" borderId="1" xfId="0" applyNumberFormat="1" applyFont="1" applyBorder="1"/>
    <xf numFmtId="10" fontId="4" fillId="0" borderId="0" xfId="2" applyNumberFormat="1" applyFont="1"/>
    <xf numFmtId="9" fontId="4" fillId="0" borderId="1" xfId="0" applyNumberFormat="1" applyFont="1" applyBorder="1"/>
    <xf numFmtId="10" fontId="4" fillId="0" borderId="1" xfId="0" applyNumberFormat="1" applyFont="1" applyBorder="1"/>
    <xf numFmtId="0" fontId="0" fillId="7" borderId="1" xfId="0" applyFill="1" applyBorder="1"/>
    <xf numFmtId="165" fontId="6" fillId="7" borderId="1" xfId="0" applyNumberFormat="1" applyFont="1" applyFill="1" applyBorder="1"/>
    <xf numFmtId="164" fontId="6" fillId="7" borderId="1" xfId="0" applyNumberFormat="1" applyFont="1" applyFill="1" applyBorder="1"/>
    <xf numFmtId="0" fontId="6" fillId="7" borderId="1" xfId="0" applyFont="1" applyFill="1" applyBorder="1"/>
    <xf numFmtId="10" fontId="6" fillId="7" borderId="1" xfId="0" applyNumberFormat="1" applyFont="1" applyFill="1" applyBorder="1"/>
    <xf numFmtId="165" fontId="2" fillId="7" borderId="1" xfId="0" applyNumberFormat="1" applyFont="1" applyFill="1" applyBorder="1"/>
    <xf numFmtId="10" fontId="0" fillId="0" borderId="0" xfId="2" applyNumberFormat="1" applyFont="1"/>
    <xf numFmtId="14" fontId="0" fillId="0" borderId="0" xfId="0" applyNumberFormat="1"/>
    <xf numFmtId="10" fontId="0" fillId="0" borderId="1" xfId="2" applyNumberFormat="1" applyFont="1" applyBorder="1"/>
    <xf numFmtId="0" fontId="0" fillId="0" borderId="3" xfId="0" applyBorder="1"/>
    <xf numFmtId="0" fontId="0" fillId="0" borderId="4" xfId="0" applyBorder="1"/>
    <xf numFmtId="0" fontId="0" fillId="0" borderId="5" xfId="0" applyBorder="1"/>
    <xf numFmtId="0" fontId="2" fillId="8" borderId="1" xfId="0" applyFont="1" applyFill="1" applyBorder="1"/>
    <xf numFmtId="0" fontId="2" fillId="9" borderId="1" xfId="0" applyFont="1" applyFill="1" applyBorder="1"/>
    <xf numFmtId="167" fontId="9" fillId="7" borderId="0" xfId="4" applyNumberFormat="1" applyFont="1" applyFill="1" applyAlignment="1">
      <alignment horizontal="right"/>
    </xf>
    <xf numFmtId="168" fontId="9" fillId="7" borderId="0" xfId="4" applyNumberFormat="1" applyFont="1" applyFill="1"/>
    <xf numFmtId="1" fontId="9" fillId="7" borderId="0" xfId="4" applyNumberFormat="1" applyFont="1" applyFill="1"/>
    <xf numFmtId="10" fontId="9" fillId="0" borderId="0" xfId="2" applyNumberFormat="1" applyFont="1"/>
    <xf numFmtId="0" fontId="3" fillId="0" borderId="0" xfId="0" applyFont="1" applyAlignment="1">
      <alignment horizontal="center"/>
    </xf>
    <xf numFmtId="0" fontId="0" fillId="0" borderId="0" xfId="0" applyAlignment="1">
      <alignment horizontal="center"/>
    </xf>
    <xf numFmtId="0" fontId="0" fillId="0" borderId="0" xfId="0" quotePrefix="1" applyAlignment="1">
      <alignment horizontal="center"/>
    </xf>
    <xf numFmtId="0" fontId="2" fillId="8" borderId="1" xfId="0" applyFont="1" applyFill="1" applyBorder="1" applyAlignment="1">
      <alignment horizontal="center"/>
    </xf>
    <xf numFmtId="164" fontId="0" fillId="0" borderId="1" xfId="1" applyNumberFormat="1" applyFont="1" applyBorder="1" applyAlignment="1">
      <alignment horizontal="center"/>
    </xf>
    <xf numFmtId="164" fontId="0" fillId="0" borderId="1" xfId="1" applyNumberFormat="1" applyFont="1" applyFill="1" applyBorder="1" applyAlignment="1">
      <alignment horizontal="center"/>
    </xf>
    <xf numFmtId="164" fontId="0" fillId="0" borderId="1" xfId="0" applyNumberFormat="1" applyFill="1" applyBorder="1"/>
    <xf numFmtId="164" fontId="0" fillId="0" borderId="1" xfId="1" applyNumberFormat="1" applyFont="1" applyFill="1" applyBorder="1"/>
    <xf numFmtId="0" fontId="11" fillId="0" borderId="0" xfId="0" applyFont="1"/>
    <xf numFmtId="0" fontId="2" fillId="9" borderId="5" xfId="0" applyFont="1" applyFill="1" applyBorder="1" applyAlignment="1">
      <alignment horizontal="center"/>
    </xf>
    <xf numFmtId="41" fontId="0" fillId="8" borderId="1" xfId="1" applyNumberFormat="1" applyFont="1" applyFill="1" applyBorder="1"/>
    <xf numFmtId="164" fontId="0" fillId="8" borderId="1" xfId="2" applyNumberFormat="1" applyFont="1" applyFill="1" applyBorder="1"/>
    <xf numFmtId="164" fontId="0" fillId="0" borderId="0" xfId="1" applyNumberFormat="1" applyFont="1"/>
    <xf numFmtId="0" fontId="2" fillId="9" borderId="5" xfId="0" applyFont="1" applyFill="1" applyBorder="1"/>
    <xf numFmtId="164" fontId="0" fillId="9" borderId="1" xfId="0" applyNumberFormat="1" applyFill="1" applyBorder="1"/>
    <xf numFmtId="164" fontId="2" fillId="9" borderId="1" xfId="1" applyNumberFormat="1" applyFont="1" applyFill="1" applyBorder="1"/>
    <xf numFmtId="15" fontId="11" fillId="0" borderId="0" xfId="0" quotePrefix="1" applyNumberFormat="1" applyFont="1"/>
    <xf numFmtId="0" fontId="0" fillId="9" borderId="1" xfId="0" applyFill="1" applyBorder="1"/>
    <xf numFmtId="9" fontId="2" fillId="9" borderId="1" xfId="2" applyFont="1" applyFill="1" applyBorder="1"/>
    <xf numFmtId="165" fontId="2" fillId="9" borderId="1" xfId="0" applyNumberFormat="1" applyFont="1" applyFill="1" applyBorder="1"/>
    <xf numFmtId="165" fontId="2" fillId="8" borderId="1" xfId="2" quotePrefix="1" applyNumberFormat="1" applyFont="1" applyFill="1" applyBorder="1"/>
    <xf numFmtId="0" fontId="2" fillId="8" borderId="4" xfId="0" applyFont="1" applyFill="1" applyBorder="1" applyAlignment="1">
      <alignment horizontal="left"/>
    </xf>
    <xf numFmtId="0" fontId="2" fillId="10" borderId="1" xfId="0" applyFont="1" applyFill="1" applyBorder="1"/>
    <xf numFmtId="43" fontId="0" fillId="9" borderId="1" xfId="1" applyNumberFormat="1" applyFont="1" applyFill="1" applyBorder="1"/>
    <xf numFmtId="0" fontId="2" fillId="9" borderId="1" xfId="0" applyFont="1" applyFill="1" applyBorder="1" applyAlignment="1">
      <alignment horizontal="center"/>
    </xf>
    <xf numFmtId="0" fontId="2" fillId="2" borderId="1" xfId="0" applyFont="1" applyFill="1" applyBorder="1" applyAlignment="1"/>
    <xf numFmtId="41" fontId="0" fillId="0" borderId="0" xfId="2" applyNumberFormat="1" applyFont="1"/>
    <xf numFmtId="10" fontId="0" fillId="0" borderId="0" xfId="0" applyNumberFormat="1"/>
    <xf numFmtId="43" fontId="2" fillId="8" borderId="1" xfId="1" quotePrefix="1" applyFont="1" applyFill="1" applyBorder="1"/>
    <xf numFmtId="43" fontId="0" fillId="0" borderId="0" xfId="0" applyNumberFormat="1"/>
    <xf numFmtId="0" fontId="2" fillId="11" borderId="1" xfId="0" applyFont="1" applyFill="1" applyBorder="1"/>
    <xf numFmtId="43" fontId="2" fillId="11" borderId="1" xfId="1" quotePrefix="1" applyFont="1" applyFill="1" applyBorder="1"/>
    <xf numFmtId="164" fontId="2" fillId="11" borderId="1" xfId="1" quotePrefix="1" applyNumberFormat="1" applyFont="1" applyFill="1" applyBorder="1"/>
    <xf numFmtId="10" fontId="2" fillId="11" borderId="7" xfId="2" applyNumberFormat="1" applyFont="1" applyFill="1" applyBorder="1"/>
    <xf numFmtId="165" fontId="0" fillId="0" borderId="0" xfId="2" applyNumberFormat="1" applyFont="1"/>
    <xf numFmtId="0" fontId="2" fillId="12" borderId="1" xfId="0" applyFont="1" applyFill="1" applyBorder="1"/>
    <xf numFmtId="0" fontId="2" fillId="9" borderId="4" xfId="0" applyFont="1" applyFill="1" applyBorder="1"/>
    <xf numFmtId="0" fontId="0" fillId="13" borderId="6" xfId="0" applyFill="1" applyBorder="1" applyAlignment="1">
      <alignment horizontal="center"/>
    </xf>
    <xf numFmtId="164" fontId="2" fillId="12" borderId="1" xfId="1" applyNumberFormat="1" applyFont="1" applyFill="1" applyBorder="1"/>
    <xf numFmtId="164" fontId="0" fillId="12" borderId="1" xfId="0" applyNumberFormat="1" applyFill="1" applyBorder="1"/>
    <xf numFmtId="164" fontId="1" fillId="0" borderId="0" xfId="1" applyNumberFormat="1" applyFont="1"/>
    <xf numFmtId="164" fontId="1" fillId="12" borderId="1" xfId="1" applyNumberFormat="1" applyFont="1" applyFill="1" applyBorder="1"/>
    <xf numFmtId="43" fontId="1" fillId="12" borderId="1" xfId="1" applyNumberFormat="1" applyFont="1" applyFill="1" applyBorder="1"/>
    <xf numFmtId="10" fontId="2" fillId="12" borderId="7" xfId="2" applyNumberFormat="1" applyFont="1" applyFill="1" applyBorder="1"/>
    <xf numFmtId="9" fontId="0" fillId="0" borderId="0" xfId="0" applyNumberFormat="1" applyAlignment="1">
      <alignment horizontal="center"/>
    </xf>
    <xf numFmtId="9" fontId="0" fillId="0" borderId="0" xfId="0" applyNumberFormat="1"/>
    <xf numFmtId="10" fontId="6" fillId="7" borderId="1" xfId="2" applyNumberFormat="1" applyFont="1" applyFill="1" applyBorder="1" applyAlignment="1">
      <alignment horizontal="right"/>
    </xf>
    <xf numFmtId="0" fontId="0" fillId="0" borderId="5" xfId="0" quotePrefix="1" applyBorder="1" applyAlignment="1"/>
    <xf numFmtId="0" fontId="0" fillId="0" borderId="3" xfId="0" quotePrefix="1" applyBorder="1" applyAlignment="1"/>
    <xf numFmtId="0" fontId="0" fillId="0" borderId="4" xfId="0" quotePrefix="1" applyBorder="1" applyAlignment="1"/>
    <xf numFmtId="0" fontId="2" fillId="2" borderId="1" xfId="0" applyFont="1" applyFill="1" applyBorder="1" applyAlignment="1"/>
    <xf numFmtId="0" fontId="2" fillId="2" borderId="1" xfId="0" applyFont="1" applyFill="1" applyBorder="1" applyAlignment="1">
      <alignment horizontal="center"/>
    </xf>
    <xf numFmtId="0" fontId="0" fillId="0" borderId="1" xfId="0" applyBorder="1" applyAlignment="1"/>
    <xf numFmtId="0" fontId="0" fillId="0" borderId="1" xfId="0" quotePrefix="1" applyBorder="1" applyAlignment="1"/>
    <xf numFmtId="0" fontId="0" fillId="0" borderId="5" xfId="0" applyBorder="1" applyAlignment="1">
      <alignment wrapText="1"/>
    </xf>
    <xf numFmtId="0" fontId="0" fillId="0" borderId="3" xfId="0" applyBorder="1" applyAlignment="1">
      <alignment wrapText="1"/>
    </xf>
    <xf numFmtId="0" fontId="0" fillId="0" borderId="4" xfId="0" applyBorder="1" applyAlignment="1">
      <alignment wrapText="1"/>
    </xf>
    <xf numFmtId="0" fontId="4" fillId="0" borderId="1" xfId="0" quotePrefix="1" applyFont="1" applyBorder="1" applyAlignment="1">
      <alignment horizontal="left" indent="1"/>
    </xf>
    <xf numFmtId="0" fontId="4" fillId="0" borderId="1" xfId="0" applyFont="1" applyBorder="1" applyAlignment="1">
      <alignment horizontal="left" indent="1"/>
    </xf>
    <xf numFmtId="0" fontId="6" fillId="7" borderId="1" xfId="0" quotePrefix="1" applyFont="1" applyFill="1" applyBorder="1" applyAlignment="1"/>
    <xf numFmtId="0" fontId="6" fillId="7" borderId="1" xfId="0" applyFont="1" applyFill="1" applyBorder="1" applyAlignment="1"/>
    <xf numFmtId="0" fontId="2" fillId="9" borderId="5" xfId="0" applyFont="1"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 fillId="12" borderId="1" xfId="0" applyFont="1" applyFill="1" applyBorder="1" applyAlignment="1">
      <alignment horizontal="center"/>
    </xf>
    <xf numFmtId="0" fontId="0" fillId="12" borderId="1" xfId="0" applyFill="1" applyBorder="1" applyAlignment="1">
      <alignment horizontal="center"/>
    </xf>
    <xf numFmtId="0" fontId="6" fillId="7" borderId="1" xfId="0" quotePrefix="1" applyFont="1" applyFill="1" applyBorder="1" applyAlignment="1">
      <alignment horizontal="left"/>
    </xf>
    <xf numFmtId="0" fontId="6" fillId="7" borderId="1" xfId="0" applyFont="1" applyFill="1" applyBorder="1" applyAlignment="1">
      <alignment horizontal="left"/>
    </xf>
    <xf numFmtId="0" fontId="2" fillId="10" borderId="5" xfId="0" applyFont="1" applyFill="1" applyBorder="1" applyAlignment="1">
      <alignment horizontal="center"/>
    </xf>
    <xf numFmtId="0" fontId="0" fillId="10" borderId="4" xfId="0" applyFill="1" applyBorder="1" applyAlignment="1">
      <alignment horizontal="center"/>
    </xf>
    <xf numFmtId="0" fontId="2" fillId="8" borderId="5" xfId="0" applyFont="1" applyFill="1" applyBorder="1" applyAlignment="1">
      <alignment horizontal="center"/>
    </xf>
    <xf numFmtId="0" fontId="0" fillId="8" borderId="3" xfId="0" applyFill="1" applyBorder="1" applyAlignment="1">
      <alignment horizontal="center"/>
    </xf>
    <xf numFmtId="0" fontId="0" fillId="8" borderId="4" xfId="0" applyFill="1" applyBorder="1" applyAlignment="1">
      <alignment horizontal="center"/>
    </xf>
    <xf numFmtId="0" fontId="2" fillId="11" borderId="5" xfId="0" applyFont="1" applyFill="1" applyBorder="1" applyAlignment="1">
      <alignment horizontal="center"/>
    </xf>
    <xf numFmtId="0" fontId="0" fillId="11" borderId="3" xfId="0" applyFill="1" applyBorder="1" applyAlignment="1">
      <alignment horizontal="center"/>
    </xf>
    <xf numFmtId="0" fontId="12" fillId="0" borderId="0" xfId="3" applyFont="1"/>
    <xf numFmtId="0" fontId="13" fillId="0" borderId="0" xfId="0" quotePrefix="1" applyFont="1"/>
  </cellXfs>
  <cellStyles count="5">
    <cellStyle name="Comma" xfId="1" builtinId="3"/>
    <cellStyle name="Hyperlink" xfId="3" builtinId="8"/>
    <cellStyle name="Normal" xfId="0" builtinId="0"/>
    <cellStyle name="Normal 2" xfId="4"/>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BTL_vs_LP_Annualised_Return!$D$34</c:f>
              <c:strCache>
                <c:ptCount val="1"/>
                <c:pt idx="0">
                  <c:v>Buy-to-let Property</c:v>
                </c:pt>
              </c:strCache>
            </c:strRef>
          </c:tx>
          <c:spPr>
            <a:solidFill>
              <a:srgbClr val="C00000"/>
            </a:solidFill>
          </c:spPr>
          <c:invertIfNegative val="0"/>
          <c:cat>
            <c:numRef>
              <c:f>BTL_vs_LP_Annualised_Return!$C$37:$C$276</c:f>
              <c:numCache>
                <c:formatCode>_(* #,##0_);_(* \(#,##0\);_(* "-"??_);_(@_)</c:formatCode>
                <c:ptCount val="240"/>
                <c:pt idx="0">
                  <c:v>1</c:v>
                </c:pt>
                <c:pt idx="1">
                  <c:v>1</c:v>
                </c:pt>
                <c:pt idx="2">
                  <c:v>1</c:v>
                </c:pt>
                <c:pt idx="3">
                  <c:v>1</c:v>
                </c:pt>
                <c:pt idx="4">
                  <c:v>1</c:v>
                </c:pt>
                <c:pt idx="5">
                  <c:v>1</c:v>
                </c:pt>
                <c:pt idx="6">
                  <c:v>1</c:v>
                </c:pt>
                <c:pt idx="7">
                  <c:v>1</c:v>
                </c:pt>
                <c:pt idx="8">
                  <c:v>1</c:v>
                </c:pt>
                <c:pt idx="9">
                  <c:v>1</c:v>
                </c:pt>
                <c:pt idx="10">
                  <c:v>1</c:v>
                </c:pt>
                <c:pt idx="11">
                  <c:v>1</c:v>
                </c:pt>
                <c:pt idx="12">
                  <c:v>2</c:v>
                </c:pt>
                <c:pt idx="13">
                  <c:v>2</c:v>
                </c:pt>
                <c:pt idx="14">
                  <c:v>2</c:v>
                </c:pt>
                <c:pt idx="15">
                  <c:v>2</c:v>
                </c:pt>
                <c:pt idx="16">
                  <c:v>2</c:v>
                </c:pt>
                <c:pt idx="17">
                  <c:v>2</c:v>
                </c:pt>
                <c:pt idx="18">
                  <c:v>2</c:v>
                </c:pt>
                <c:pt idx="19">
                  <c:v>2</c:v>
                </c:pt>
                <c:pt idx="20">
                  <c:v>2</c:v>
                </c:pt>
                <c:pt idx="21">
                  <c:v>2</c:v>
                </c:pt>
                <c:pt idx="22">
                  <c:v>2</c:v>
                </c:pt>
                <c:pt idx="23">
                  <c:v>2</c:v>
                </c:pt>
                <c:pt idx="24">
                  <c:v>3</c:v>
                </c:pt>
                <c:pt idx="25">
                  <c:v>3</c:v>
                </c:pt>
                <c:pt idx="26">
                  <c:v>3</c:v>
                </c:pt>
                <c:pt idx="27">
                  <c:v>3</c:v>
                </c:pt>
                <c:pt idx="28">
                  <c:v>2.5330434782608702</c:v>
                </c:pt>
                <c:pt idx="29">
                  <c:v>2.5956521739130398</c:v>
                </c:pt>
                <c:pt idx="30">
                  <c:v>2.6582608695652201</c:v>
                </c:pt>
                <c:pt idx="31">
                  <c:v>2.7208695652173902</c:v>
                </c:pt>
                <c:pt idx="32">
                  <c:v>2.7834782608695599</c:v>
                </c:pt>
                <c:pt idx="33">
                  <c:v>2.8460869565217402</c:v>
                </c:pt>
                <c:pt idx="34">
                  <c:v>2.9086956521739098</c:v>
                </c:pt>
                <c:pt idx="35">
                  <c:v>2.9713043478260901</c:v>
                </c:pt>
                <c:pt idx="36">
                  <c:v>4</c:v>
                </c:pt>
                <c:pt idx="37">
                  <c:v>4</c:v>
                </c:pt>
                <c:pt idx="38">
                  <c:v>4</c:v>
                </c:pt>
                <c:pt idx="39">
                  <c:v>4</c:v>
                </c:pt>
                <c:pt idx="40">
                  <c:v>4</c:v>
                </c:pt>
                <c:pt idx="41">
                  <c:v>4</c:v>
                </c:pt>
                <c:pt idx="42">
                  <c:v>4</c:v>
                </c:pt>
                <c:pt idx="43">
                  <c:v>4</c:v>
                </c:pt>
                <c:pt idx="44">
                  <c:v>4</c:v>
                </c:pt>
                <c:pt idx="45">
                  <c:v>4</c:v>
                </c:pt>
                <c:pt idx="46">
                  <c:v>4</c:v>
                </c:pt>
                <c:pt idx="47">
                  <c:v>4</c:v>
                </c:pt>
                <c:pt idx="48">
                  <c:v>5</c:v>
                </c:pt>
                <c:pt idx="49">
                  <c:v>5</c:v>
                </c:pt>
                <c:pt idx="50">
                  <c:v>5</c:v>
                </c:pt>
                <c:pt idx="51">
                  <c:v>5</c:v>
                </c:pt>
                <c:pt idx="52">
                  <c:v>5</c:v>
                </c:pt>
                <c:pt idx="53">
                  <c:v>5</c:v>
                </c:pt>
                <c:pt idx="54">
                  <c:v>5</c:v>
                </c:pt>
                <c:pt idx="55">
                  <c:v>5</c:v>
                </c:pt>
                <c:pt idx="56">
                  <c:v>5</c:v>
                </c:pt>
                <c:pt idx="57">
                  <c:v>5</c:v>
                </c:pt>
                <c:pt idx="58">
                  <c:v>5</c:v>
                </c:pt>
                <c:pt idx="59">
                  <c:v>5</c:v>
                </c:pt>
                <c:pt idx="60">
                  <c:v>6</c:v>
                </c:pt>
                <c:pt idx="61">
                  <c:v>6</c:v>
                </c:pt>
                <c:pt idx="62">
                  <c:v>6</c:v>
                </c:pt>
                <c:pt idx="63">
                  <c:v>6</c:v>
                </c:pt>
                <c:pt idx="64">
                  <c:v>6</c:v>
                </c:pt>
                <c:pt idx="65">
                  <c:v>6</c:v>
                </c:pt>
                <c:pt idx="66">
                  <c:v>6</c:v>
                </c:pt>
                <c:pt idx="67">
                  <c:v>6</c:v>
                </c:pt>
                <c:pt idx="68">
                  <c:v>6</c:v>
                </c:pt>
                <c:pt idx="69">
                  <c:v>6</c:v>
                </c:pt>
                <c:pt idx="70">
                  <c:v>6</c:v>
                </c:pt>
                <c:pt idx="71">
                  <c:v>6</c:v>
                </c:pt>
                <c:pt idx="72">
                  <c:v>7</c:v>
                </c:pt>
                <c:pt idx="73">
                  <c:v>7</c:v>
                </c:pt>
                <c:pt idx="74">
                  <c:v>7</c:v>
                </c:pt>
                <c:pt idx="75">
                  <c:v>7</c:v>
                </c:pt>
                <c:pt idx="76">
                  <c:v>7</c:v>
                </c:pt>
                <c:pt idx="77">
                  <c:v>7</c:v>
                </c:pt>
                <c:pt idx="78">
                  <c:v>7</c:v>
                </c:pt>
                <c:pt idx="79">
                  <c:v>7</c:v>
                </c:pt>
                <c:pt idx="80">
                  <c:v>7</c:v>
                </c:pt>
                <c:pt idx="81">
                  <c:v>7</c:v>
                </c:pt>
                <c:pt idx="82">
                  <c:v>7</c:v>
                </c:pt>
                <c:pt idx="83">
                  <c:v>7</c:v>
                </c:pt>
                <c:pt idx="84">
                  <c:v>8</c:v>
                </c:pt>
                <c:pt idx="85">
                  <c:v>8</c:v>
                </c:pt>
                <c:pt idx="86">
                  <c:v>8</c:v>
                </c:pt>
                <c:pt idx="87">
                  <c:v>8</c:v>
                </c:pt>
                <c:pt idx="88">
                  <c:v>8</c:v>
                </c:pt>
                <c:pt idx="89">
                  <c:v>8</c:v>
                </c:pt>
                <c:pt idx="90">
                  <c:v>8</c:v>
                </c:pt>
                <c:pt idx="91">
                  <c:v>8</c:v>
                </c:pt>
                <c:pt idx="92">
                  <c:v>8</c:v>
                </c:pt>
                <c:pt idx="93">
                  <c:v>8</c:v>
                </c:pt>
                <c:pt idx="94">
                  <c:v>8</c:v>
                </c:pt>
                <c:pt idx="95">
                  <c:v>8</c:v>
                </c:pt>
                <c:pt idx="96">
                  <c:v>9</c:v>
                </c:pt>
                <c:pt idx="97">
                  <c:v>9</c:v>
                </c:pt>
                <c:pt idx="98">
                  <c:v>9</c:v>
                </c:pt>
                <c:pt idx="99">
                  <c:v>9</c:v>
                </c:pt>
                <c:pt idx="100">
                  <c:v>9</c:v>
                </c:pt>
                <c:pt idx="101">
                  <c:v>9</c:v>
                </c:pt>
                <c:pt idx="102">
                  <c:v>9</c:v>
                </c:pt>
                <c:pt idx="103">
                  <c:v>9</c:v>
                </c:pt>
                <c:pt idx="104">
                  <c:v>9</c:v>
                </c:pt>
                <c:pt idx="105">
                  <c:v>9</c:v>
                </c:pt>
                <c:pt idx="106">
                  <c:v>9</c:v>
                </c:pt>
                <c:pt idx="107">
                  <c:v>9</c:v>
                </c:pt>
                <c:pt idx="108">
                  <c:v>10</c:v>
                </c:pt>
                <c:pt idx="109">
                  <c:v>10</c:v>
                </c:pt>
                <c:pt idx="110">
                  <c:v>10</c:v>
                </c:pt>
                <c:pt idx="111">
                  <c:v>10</c:v>
                </c:pt>
                <c:pt idx="112">
                  <c:v>10</c:v>
                </c:pt>
                <c:pt idx="113">
                  <c:v>10</c:v>
                </c:pt>
                <c:pt idx="114">
                  <c:v>10</c:v>
                </c:pt>
                <c:pt idx="115">
                  <c:v>10</c:v>
                </c:pt>
                <c:pt idx="116">
                  <c:v>10</c:v>
                </c:pt>
                <c:pt idx="117">
                  <c:v>10</c:v>
                </c:pt>
                <c:pt idx="118">
                  <c:v>10</c:v>
                </c:pt>
                <c:pt idx="119">
                  <c:v>10</c:v>
                </c:pt>
                <c:pt idx="120">
                  <c:v>11</c:v>
                </c:pt>
                <c:pt idx="121">
                  <c:v>11</c:v>
                </c:pt>
                <c:pt idx="122">
                  <c:v>11</c:v>
                </c:pt>
                <c:pt idx="123">
                  <c:v>11</c:v>
                </c:pt>
                <c:pt idx="124">
                  <c:v>11</c:v>
                </c:pt>
                <c:pt idx="125">
                  <c:v>11</c:v>
                </c:pt>
                <c:pt idx="126">
                  <c:v>11</c:v>
                </c:pt>
                <c:pt idx="127">
                  <c:v>11</c:v>
                </c:pt>
                <c:pt idx="128">
                  <c:v>11</c:v>
                </c:pt>
                <c:pt idx="129">
                  <c:v>11</c:v>
                </c:pt>
                <c:pt idx="130">
                  <c:v>11</c:v>
                </c:pt>
                <c:pt idx="131">
                  <c:v>11</c:v>
                </c:pt>
                <c:pt idx="132">
                  <c:v>12</c:v>
                </c:pt>
                <c:pt idx="133">
                  <c:v>12</c:v>
                </c:pt>
                <c:pt idx="134">
                  <c:v>12</c:v>
                </c:pt>
                <c:pt idx="135">
                  <c:v>12</c:v>
                </c:pt>
                <c:pt idx="136">
                  <c:v>12</c:v>
                </c:pt>
                <c:pt idx="137">
                  <c:v>12</c:v>
                </c:pt>
                <c:pt idx="138">
                  <c:v>12</c:v>
                </c:pt>
                <c:pt idx="139">
                  <c:v>12</c:v>
                </c:pt>
                <c:pt idx="140">
                  <c:v>12</c:v>
                </c:pt>
                <c:pt idx="141">
                  <c:v>12</c:v>
                </c:pt>
                <c:pt idx="142">
                  <c:v>12</c:v>
                </c:pt>
                <c:pt idx="143">
                  <c:v>12</c:v>
                </c:pt>
                <c:pt idx="144">
                  <c:v>13</c:v>
                </c:pt>
                <c:pt idx="145">
                  <c:v>13</c:v>
                </c:pt>
                <c:pt idx="146">
                  <c:v>13</c:v>
                </c:pt>
                <c:pt idx="147">
                  <c:v>13</c:v>
                </c:pt>
                <c:pt idx="148">
                  <c:v>13</c:v>
                </c:pt>
                <c:pt idx="149">
                  <c:v>13</c:v>
                </c:pt>
                <c:pt idx="150">
                  <c:v>13</c:v>
                </c:pt>
                <c:pt idx="151">
                  <c:v>13</c:v>
                </c:pt>
                <c:pt idx="152">
                  <c:v>13</c:v>
                </c:pt>
                <c:pt idx="153">
                  <c:v>13</c:v>
                </c:pt>
                <c:pt idx="154">
                  <c:v>13</c:v>
                </c:pt>
                <c:pt idx="155">
                  <c:v>13</c:v>
                </c:pt>
                <c:pt idx="156">
                  <c:v>14</c:v>
                </c:pt>
                <c:pt idx="157">
                  <c:v>14</c:v>
                </c:pt>
                <c:pt idx="158">
                  <c:v>14</c:v>
                </c:pt>
                <c:pt idx="159">
                  <c:v>14</c:v>
                </c:pt>
                <c:pt idx="160">
                  <c:v>14</c:v>
                </c:pt>
                <c:pt idx="161">
                  <c:v>14</c:v>
                </c:pt>
                <c:pt idx="162">
                  <c:v>14</c:v>
                </c:pt>
                <c:pt idx="163">
                  <c:v>14</c:v>
                </c:pt>
                <c:pt idx="164">
                  <c:v>14</c:v>
                </c:pt>
                <c:pt idx="165">
                  <c:v>14</c:v>
                </c:pt>
                <c:pt idx="166">
                  <c:v>14</c:v>
                </c:pt>
                <c:pt idx="167">
                  <c:v>14</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16</c:v>
                </c:pt>
                <c:pt idx="181">
                  <c:v>16</c:v>
                </c:pt>
                <c:pt idx="182">
                  <c:v>16</c:v>
                </c:pt>
                <c:pt idx="183">
                  <c:v>16</c:v>
                </c:pt>
                <c:pt idx="184">
                  <c:v>16</c:v>
                </c:pt>
                <c:pt idx="185">
                  <c:v>16</c:v>
                </c:pt>
                <c:pt idx="186">
                  <c:v>16</c:v>
                </c:pt>
                <c:pt idx="187">
                  <c:v>16</c:v>
                </c:pt>
                <c:pt idx="188">
                  <c:v>16</c:v>
                </c:pt>
                <c:pt idx="189">
                  <c:v>16</c:v>
                </c:pt>
                <c:pt idx="190">
                  <c:v>16</c:v>
                </c:pt>
                <c:pt idx="191">
                  <c:v>16</c:v>
                </c:pt>
                <c:pt idx="192">
                  <c:v>17</c:v>
                </c:pt>
                <c:pt idx="193">
                  <c:v>17</c:v>
                </c:pt>
                <c:pt idx="194">
                  <c:v>17</c:v>
                </c:pt>
                <c:pt idx="195">
                  <c:v>17</c:v>
                </c:pt>
                <c:pt idx="196">
                  <c:v>17</c:v>
                </c:pt>
                <c:pt idx="197">
                  <c:v>17</c:v>
                </c:pt>
                <c:pt idx="198">
                  <c:v>17</c:v>
                </c:pt>
                <c:pt idx="199">
                  <c:v>17</c:v>
                </c:pt>
                <c:pt idx="200">
                  <c:v>17</c:v>
                </c:pt>
                <c:pt idx="201">
                  <c:v>17</c:v>
                </c:pt>
                <c:pt idx="202">
                  <c:v>17</c:v>
                </c:pt>
                <c:pt idx="203">
                  <c:v>17</c:v>
                </c:pt>
                <c:pt idx="204">
                  <c:v>18</c:v>
                </c:pt>
                <c:pt idx="205">
                  <c:v>18</c:v>
                </c:pt>
                <c:pt idx="206">
                  <c:v>18</c:v>
                </c:pt>
                <c:pt idx="207">
                  <c:v>18</c:v>
                </c:pt>
                <c:pt idx="208">
                  <c:v>18</c:v>
                </c:pt>
                <c:pt idx="209">
                  <c:v>18</c:v>
                </c:pt>
                <c:pt idx="210">
                  <c:v>18</c:v>
                </c:pt>
                <c:pt idx="211">
                  <c:v>18</c:v>
                </c:pt>
                <c:pt idx="212">
                  <c:v>18</c:v>
                </c:pt>
                <c:pt idx="213">
                  <c:v>18</c:v>
                </c:pt>
                <c:pt idx="214">
                  <c:v>18</c:v>
                </c:pt>
                <c:pt idx="215">
                  <c:v>18</c:v>
                </c:pt>
                <c:pt idx="216">
                  <c:v>19</c:v>
                </c:pt>
                <c:pt idx="217">
                  <c:v>19</c:v>
                </c:pt>
                <c:pt idx="218">
                  <c:v>19</c:v>
                </c:pt>
                <c:pt idx="219">
                  <c:v>19</c:v>
                </c:pt>
                <c:pt idx="220">
                  <c:v>19</c:v>
                </c:pt>
                <c:pt idx="221">
                  <c:v>19</c:v>
                </c:pt>
                <c:pt idx="222">
                  <c:v>19</c:v>
                </c:pt>
                <c:pt idx="223">
                  <c:v>19</c:v>
                </c:pt>
                <c:pt idx="224">
                  <c:v>19</c:v>
                </c:pt>
                <c:pt idx="225">
                  <c:v>19</c:v>
                </c:pt>
                <c:pt idx="226">
                  <c:v>19</c:v>
                </c:pt>
                <c:pt idx="227">
                  <c:v>19</c:v>
                </c:pt>
                <c:pt idx="228">
                  <c:v>20</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BTL_vs_LP_Annualised_Return!$M$37:$M$276</c:f>
              <c:numCache>
                <c:formatCode>_(* #,##0_);_(* \(#,##0\);_(* "-"??_);_(@_)</c:formatCode>
                <c:ptCount val="240"/>
                <c:pt idx="0">
                  <c:v>-111500</c:v>
                </c:pt>
                <c:pt idx="1">
                  <c:v>-104949.24457768614</c:v>
                </c:pt>
                <c:pt idx="2">
                  <c:v>-98343.017457749869</c:v>
                </c:pt>
                <c:pt idx="3">
                  <c:v>-91680.872723907974</c:v>
                </c:pt>
                <c:pt idx="4">
                  <c:v>-84962.360874268503</c:v>
                </c:pt>
                <c:pt idx="5">
                  <c:v>-78187.028792489902</c:v>
                </c:pt>
                <c:pt idx="6">
                  <c:v>-71354.419718708756</c:v>
                </c:pt>
                <c:pt idx="7">
                  <c:v>-64464.07322023312</c:v>
                </c:pt>
                <c:pt idx="8">
                  <c:v>-57515.525162000005</c:v>
                </c:pt>
                <c:pt idx="9">
                  <c:v>-50508.307676795317</c:v>
                </c:pt>
                <c:pt idx="10">
                  <c:v>-43441.949135234892</c:v>
                </c:pt>
                <c:pt idx="11">
                  <c:v>-36315.974115502322</c:v>
                </c:pt>
                <c:pt idx="12">
                  <c:v>-28629.903372845285</c:v>
                </c:pt>
                <c:pt idx="13">
                  <c:v>-20883.253808824571</c:v>
                </c:pt>
                <c:pt idx="14">
                  <c:v>-13075.538440317156</c:v>
                </c:pt>
                <c:pt idx="15">
                  <c:v>-5206.2663682689599</c:v>
                </c:pt>
                <c:pt idx="16">
                  <c:v>2725.0572538031993</c:v>
                </c:pt>
                <c:pt idx="17">
                  <c:v>10718.931251563568</c:v>
                </c:pt>
                <c:pt idx="18">
                  <c:v>18775.858461864744</c:v>
                </c:pt>
                <c:pt idx="19">
                  <c:v>26896.345765012615</c:v>
                </c:pt>
                <c:pt idx="20">
                  <c:v>35080.904117290469</c:v>
                </c:pt>
                <c:pt idx="21">
                  <c:v>43330.048583744989</c:v>
                </c:pt>
                <c:pt idx="22">
                  <c:v>51644.29837123688</c:v>
                </c:pt>
                <c:pt idx="23">
                  <c:v>60024.176861755754</c:v>
                </c:pt>
                <c:pt idx="24">
                  <c:v>69000.211646004813</c:v>
                </c:pt>
                <c:pt idx="25">
                  <c:v>78042.934557254688</c:v>
                </c:pt>
                <c:pt idx="26">
                  <c:v>87152.881705470005</c:v>
                </c:pt>
                <c:pt idx="27">
                  <c:v>96330.593511710147</c:v>
                </c:pt>
                <c:pt idx="28">
                  <c:v>105576.61474280807</c:v>
                </c:pt>
                <c:pt idx="29">
                  <c:v>114891.49454632617</c:v>
                </c:pt>
                <c:pt idx="30">
                  <c:v>124275.78648579548</c:v>
                </c:pt>
                <c:pt idx="31">
                  <c:v>133730.04857623691</c:v>
                </c:pt>
                <c:pt idx="32">
                  <c:v>143254.84331996908</c:v>
                </c:pt>
                <c:pt idx="33">
                  <c:v>152850.73774270399</c:v>
                </c:pt>
                <c:pt idx="34">
                  <c:v>162518.30342993315</c:v>
                </c:pt>
                <c:pt idx="35">
                  <c:v>172258.11656360683</c:v>
                </c:pt>
                <c:pt idx="36">
                  <c:v>182469.529668239</c:v>
                </c:pt>
                <c:pt idx="37">
                  <c:v>192756.87504720432</c:v>
                </c:pt>
                <c:pt idx="38">
                  <c:v>203120.76101698994</c:v>
                </c:pt>
                <c:pt idx="39">
                  <c:v>213561.80076839926</c:v>
                </c:pt>
                <c:pt idx="40">
                  <c:v>224080.61240561688</c:v>
                </c:pt>
                <c:pt idx="41">
                  <c:v>234677.81898558594</c:v>
                </c:pt>
                <c:pt idx="42">
                  <c:v>245354.04855770175</c:v>
                </c:pt>
                <c:pt idx="43">
                  <c:v>256109.93420382304</c:v>
                </c:pt>
                <c:pt idx="44">
                  <c:v>266946.11407860386</c:v>
                </c:pt>
                <c:pt idx="45">
                  <c:v>277863.23145014897</c:v>
                </c:pt>
                <c:pt idx="46">
                  <c:v>288861.93474099576</c:v>
                </c:pt>
                <c:pt idx="47">
                  <c:v>299942.87756942376</c:v>
                </c:pt>
                <c:pt idx="48">
                  <c:v>311458.0685110956</c:v>
                </c:pt>
                <c:pt idx="49">
                  <c:v>323056.82198103168</c:v>
                </c:pt>
                <c:pt idx="50">
                  <c:v>334739.80743592157</c:v>
                </c:pt>
                <c:pt idx="51">
                  <c:v>346507.69969677454</c:v>
                </c:pt>
                <c:pt idx="52">
                  <c:v>358361.17899191211</c:v>
                </c:pt>
                <c:pt idx="53">
                  <c:v>370300.93100030394</c:v>
                </c:pt>
                <c:pt idx="54">
                  <c:v>382327.64689525362</c:v>
                </c:pt>
                <c:pt idx="55">
                  <c:v>394442.02338843222</c:v>
                </c:pt>
                <c:pt idx="56">
                  <c:v>406644.76277426601</c:v>
                </c:pt>
                <c:pt idx="57">
                  <c:v>418936.57297467988</c:v>
                </c:pt>
                <c:pt idx="58">
                  <c:v>431318.16758419934</c:v>
                </c:pt>
                <c:pt idx="59">
                  <c:v>443790.26591541397</c:v>
                </c:pt>
                <c:pt idx="60">
                  <c:v>456726.0237480058</c:v>
                </c:pt>
                <c:pt idx="61">
                  <c:v>469753.7412653442</c:v>
                </c:pt>
                <c:pt idx="62">
                  <c:v>482874.15521065134</c:v>
                </c:pt>
                <c:pt idx="63">
                  <c:v>496088.00823074172</c:v>
                </c:pt>
                <c:pt idx="64">
                  <c:v>509396.04892333737</c:v>
                </c:pt>
                <c:pt idx="65">
                  <c:v>522799.03188476182</c:v>
                </c:pt>
                <c:pt idx="66">
                  <c:v>536297.71775801759</c:v>
                </c:pt>
                <c:pt idx="67">
                  <c:v>549892.87328124791</c:v>
                </c:pt>
                <c:pt idx="68">
                  <c:v>563585.27133658784</c:v>
                </c:pt>
                <c:pt idx="69">
                  <c:v>577375.69099940639</c:v>
                </c:pt>
                <c:pt idx="70">
                  <c:v>591264.91758794372</c:v>
                </c:pt>
                <c:pt idx="71">
                  <c:v>605253.7427133458</c:v>
                </c:pt>
                <c:pt idx="72">
                  <c:v>619737.7408754928</c:v>
                </c:pt>
                <c:pt idx="73">
                  <c:v>634322.93987766386</c:v>
                </c:pt>
                <c:pt idx="74">
                  <c:v>649010.15051396028</c:v>
                </c:pt>
                <c:pt idx="75">
                  <c:v>663800.1900755727</c:v>
                </c:pt>
                <c:pt idx="76">
                  <c:v>678693.88240285404</c:v>
                </c:pt>
                <c:pt idx="77">
                  <c:v>693692.05793780938</c:v>
                </c:pt>
                <c:pt idx="78">
                  <c:v>708795.55377700797</c:v>
                </c:pt>
                <c:pt idx="79">
                  <c:v>724005.2137249175</c:v>
                </c:pt>
                <c:pt idx="80">
                  <c:v>739321.88834766764</c:v>
                </c:pt>
                <c:pt idx="81">
                  <c:v>754746.43502724369</c:v>
                </c:pt>
                <c:pt idx="82">
                  <c:v>770279.71801611467</c:v>
                </c:pt>
                <c:pt idx="83">
                  <c:v>785922.60849229991</c:v>
                </c:pt>
                <c:pt idx="84">
                  <c:v>802094.44775299169</c:v>
                </c:pt>
                <c:pt idx="85">
                  <c:v>818377.65785616147</c:v>
                </c:pt>
                <c:pt idx="86">
                  <c:v>834773.1310913082</c:v>
                </c:pt>
                <c:pt idx="87">
                  <c:v>851281.76689819468</c:v>
                </c:pt>
                <c:pt idx="88">
                  <c:v>867904.47192415863</c:v>
                </c:pt>
                <c:pt idx="89">
                  <c:v>884642.16008187935</c:v>
                </c:pt>
                <c:pt idx="90">
                  <c:v>901495.75260761031</c:v>
                </c:pt>
                <c:pt idx="91">
                  <c:v>918466.17811987747</c:v>
                </c:pt>
                <c:pt idx="92">
                  <c:v>935554.37267864833</c:v>
                </c:pt>
                <c:pt idx="93">
                  <c:v>952761.27984497428</c:v>
                </c:pt>
                <c:pt idx="94">
                  <c:v>970087.85074111377</c:v>
                </c:pt>
                <c:pt idx="95">
                  <c:v>987535.04411113437</c:v>
                </c:pt>
                <c:pt idx="96">
                  <c:v>1005547.3973084049</c:v>
                </c:pt>
                <c:pt idx="97">
                  <c:v>1023682.3135779672</c:v>
                </c:pt>
                <c:pt idx="98">
                  <c:v>1041940.7748978161</c:v>
                </c:pt>
                <c:pt idx="99">
                  <c:v>1060323.7711150669</c:v>
                </c:pt>
                <c:pt idx="100">
                  <c:v>1078832.300009029</c:v>
                </c:pt>
                <c:pt idx="101">
                  <c:v>1097467.3673547802</c:v>
                </c:pt>
                <c:pt idx="102">
                  <c:v>1116229.9869872567</c:v>
                </c:pt>
                <c:pt idx="103">
                  <c:v>1135121.1808658524</c:v>
                </c:pt>
                <c:pt idx="104">
                  <c:v>1154141.9791395394</c:v>
                </c:pt>
                <c:pt idx="105">
                  <c:v>1173293.4202125077</c:v>
                </c:pt>
                <c:pt idx="106">
                  <c:v>1192576.5508103329</c:v>
                </c:pt>
                <c:pt idx="107">
                  <c:v>1211992.4260466727</c:v>
                </c:pt>
                <c:pt idx="108">
                  <c:v>1232012.2946724868</c:v>
                </c:pt>
                <c:pt idx="109">
                  <c:v>1252167.0435978496</c:v>
                </c:pt>
                <c:pt idx="110">
                  <c:v>1272457.7535062218</c:v>
                </c:pt>
                <c:pt idx="111">
                  <c:v>1292885.5137413279</c:v>
                </c:pt>
                <c:pt idx="112">
                  <c:v>1313451.422376571</c:v>
                </c:pt>
                <c:pt idx="113">
                  <c:v>1334156.5862850014</c:v>
                </c:pt>
                <c:pt idx="114">
                  <c:v>1355002.121209851</c:v>
                </c:pt>
                <c:pt idx="115">
                  <c:v>1375989.1518356288</c:v>
                </c:pt>
                <c:pt idx="116">
                  <c:v>1397118.8118597888</c:v>
                </c:pt>
                <c:pt idx="117">
                  <c:v>1418392.2440649709</c:v>
                </c:pt>
                <c:pt idx="118">
                  <c:v>1439810.6003918229</c:v>
                </c:pt>
                <c:pt idx="119">
                  <c:v>1461375.0420124056</c:v>
                </c:pt>
                <c:pt idx="120">
                  <c:v>1483585.1356970898</c:v>
                </c:pt>
                <c:pt idx="121">
                  <c:v>1505943.6650104276</c:v>
                </c:pt>
                <c:pt idx="122">
                  <c:v>1528451.819265052</c:v>
                </c:pt>
                <c:pt idx="123">
                  <c:v>1551110.79730456</c:v>
                </c:pt>
                <c:pt idx="124">
                  <c:v>1573921.8075799071</c:v>
                </c:pt>
                <c:pt idx="125">
                  <c:v>1596886.0682264133</c:v>
                </c:pt>
                <c:pt idx="126">
                  <c:v>1620004.8071413883</c:v>
                </c:pt>
                <c:pt idx="127">
                  <c:v>1643279.2620623794</c:v>
                </c:pt>
                <c:pt idx="128">
                  <c:v>1666710.6806460437</c:v>
                </c:pt>
                <c:pt idx="129">
                  <c:v>1690300.3205476559</c:v>
                </c:pt>
                <c:pt idx="130">
                  <c:v>1714049.4495012525</c:v>
                </c:pt>
                <c:pt idx="131">
                  <c:v>1737959.3454004175</c:v>
                </c:pt>
                <c:pt idx="132">
                  <c:v>1762559.596450197</c:v>
                </c:pt>
                <c:pt idx="133">
                  <c:v>1787323.2010377459</c:v>
                </c:pt>
                <c:pt idx="134">
                  <c:v>1812251.4680265135</c:v>
                </c:pt>
                <c:pt idx="135">
                  <c:v>1837345.7167691705</c:v>
                </c:pt>
                <c:pt idx="136">
                  <c:v>1862607.2771916895</c:v>
                </c:pt>
                <c:pt idx="137">
                  <c:v>1888037.4898780924</c:v>
                </c:pt>
                <c:pt idx="138">
                  <c:v>1913637.7061558831</c:v>
                </c:pt>
                <c:pt idx="139">
                  <c:v>1939409.288182165</c:v>
                </c:pt>
                <c:pt idx="140">
                  <c:v>1965353.6090304418</c:v>
                </c:pt>
                <c:pt idx="141">
                  <c:v>1991472.0527781267</c:v>
                </c:pt>
                <c:pt idx="142">
                  <c:v>2017766.0145947391</c:v>
                </c:pt>
                <c:pt idx="143">
                  <c:v>2044236.9008308188</c:v>
                </c:pt>
                <c:pt idx="144">
                  <c:v>2071446.1271822585</c:v>
                </c:pt>
                <c:pt idx="145">
                  <c:v>2098835.12455652</c:v>
                </c:pt>
                <c:pt idx="146">
                  <c:v>2126405.3333878233</c:v>
                </c:pt>
                <c:pt idx="147">
                  <c:v>2154158.2056542379</c:v>
                </c:pt>
                <c:pt idx="148">
                  <c:v>2182095.2049702154</c:v>
                </c:pt>
                <c:pt idx="149">
                  <c:v>2210217.8066798612</c:v>
                </c:pt>
                <c:pt idx="150">
                  <c:v>2238527.4979509576</c:v>
                </c:pt>
                <c:pt idx="151">
                  <c:v>2267025.7778697414</c:v>
                </c:pt>
                <c:pt idx="152">
                  <c:v>2295714.1575364387</c:v>
                </c:pt>
                <c:pt idx="153">
                  <c:v>2324594.1601615665</c:v>
                </c:pt>
                <c:pt idx="154">
                  <c:v>2353667.3211630057</c:v>
                </c:pt>
                <c:pt idx="155">
                  <c:v>2382935.1882638545</c:v>
                </c:pt>
                <c:pt idx="156">
                  <c:v>2412992.9195502573</c:v>
                </c:pt>
                <c:pt idx="157">
                  <c:v>2443248.4896932547</c:v>
                </c:pt>
                <c:pt idx="158">
                  <c:v>2473703.4839265873</c:v>
                </c:pt>
                <c:pt idx="159">
                  <c:v>2504359.5001885262</c:v>
                </c:pt>
                <c:pt idx="160">
                  <c:v>2535218.1492237193</c:v>
                </c:pt>
                <c:pt idx="161">
                  <c:v>2566281.0546858376</c:v>
                </c:pt>
                <c:pt idx="162">
                  <c:v>2597549.8532410585</c:v>
                </c:pt>
                <c:pt idx="163">
                  <c:v>2629026.1946723713</c:v>
                </c:pt>
                <c:pt idx="164">
                  <c:v>2660711.7419847217</c:v>
                </c:pt>
                <c:pt idx="165">
                  <c:v>2692608.1715109968</c:v>
                </c:pt>
                <c:pt idx="166">
                  <c:v>2724717.1730188639</c:v>
                </c:pt>
                <c:pt idx="167">
                  <c:v>2757040.4498184617</c:v>
                </c:pt>
                <c:pt idx="168">
                  <c:v>2790208.9327077004</c:v>
                </c:pt>
                <c:pt idx="169">
                  <c:v>2823595.1385714579</c:v>
                </c:pt>
                <c:pt idx="170">
                  <c:v>2857200.8120021182</c:v>
                </c:pt>
                <c:pt idx="171">
                  <c:v>2891027.7115740101</c:v>
                </c:pt>
                <c:pt idx="172">
                  <c:v>2925077.6099554924</c:v>
                </c:pt>
                <c:pt idx="173">
                  <c:v>2959352.2940219291</c:v>
                </c:pt>
                <c:pt idx="174">
                  <c:v>2993853.5649695764</c:v>
                </c:pt>
                <c:pt idx="175">
                  <c:v>3028583.2384303794</c:v>
                </c:pt>
                <c:pt idx="176">
                  <c:v>3063543.14458769</c:v>
                </c:pt>
                <c:pt idx="177">
                  <c:v>3098735.1282929131</c:v>
                </c:pt>
                <c:pt idx="178">
                  <c:v>3134161.049183086</c:v>
                </c:pt>
                <c:pt idx="179">
                  <c:v>3169822.7817994063</c:v>
                </c:pt>
                <c:pt idx="180">
                  <c:v>3206389.1823736471</c:v>
                </c:pt>
                <c:pt idx="181">
                  <c:v>3243195.1889477535</c:v>
                </c:pt>
                <c:pt idx="182">
                  <c:v>3280242.7214960768</c:v>
                </c:pt>
                <c:pt idx="183">
                  <c:v>3317533.7153808037</c:v>
                </c:pt>
                <c:pt idx="184">
                  <c:v>3355070.1214753012</c:v>
                </c:pt>
                <c:pt idx="185">
                  <c:v>3392853.9062884655</c:v>
                </c:pt>
                <c:pt idx="186">
                  <c:v>3430887.0520900553</c:v>
                </c:pt>
                <c:pt idx="187">
                  <c:v>3469171.5570370359</c:v>
                </c:pt>
                <c:pt idx="188">
                  <c:v>3507709.4353009337</c:v>
                </c:pt>
                <c:pt idx="189">
                  <c:v>3546502.7171962187</c:v>
                </c:pt>
                <c:pt idx="190">
                  <c:v>3585553.449309703</c:v>
                </c:pt>
                <c:pt idx="191">
                  <c:v>3624863.6946309949</c:v>
                </c:pt>
                <c:pt idx="192">
                  <c:v>3665142.5173509428</c:v>
                </c:pt>
                <c:pt idx="193">
                  <c:v>3705685.0289932913</c:v>
                </c:pt>
                <c:pt idx="194">
                  <c:v>3746493.3425491848</c:v>
                </c:pt>
                <c:pt idx="195">
                  <c:v>3787569.5879448759</c:v>
                </c:pt>
                <c:pt idx="196">
                  <c:v>3828915.9121774845</c:v>
                </c:pt>
                <c:pt idx="197">
                  <c:v>3870534.4794518473</c:v>
                </c:pt>
                <c:pt idx="198">
                  <c:v>3912427.4713184563</c:v>
                </c:pt>
                <c:pt idx="199">
                  <c:v>3954597.0868125185</c:v>
                </c:pt>
                <c:pt idx="200">
                  <c:v>3997045.5425941083</c:v>
                </c:pt>
                <c:pt idx="201">
                  <c:v>4039775.0730894655</c:v>
                </c:pt>
                <c:pt idx="202">
                  <c:v>4082787.9306334127</c:v>
                </c:pt>
                <c:pt idx="203">
                  <c:v>4126086.3856129213</c:v>
                </c:pt>
                <c:pt idx="204">
                  <c:v>4170422.130358804</c:v>
                </c:pt>
                <c:pt idx="205">
                  <c:v>4215048.068050649</c:v>
                </c:pt>
                <c:pt idx="206">
                  <c:v>4259966.5241048066</c:v>
                </c:pt>
                <c:pt idx="207">
                  <c:v>4305179.8425756348</c:v>
                </c:pt>
                <c:pt idx="208">
                  <c:v>4350690.3863049056</c:v>
                </c:pt>
                <c:pt idx="209">
                  <c:v>4396500.5370724211</c:v>
                </c:pt>
                <c:pt idx="210">
                  <c:v>4442612.6957478272</c:v>
                </c:pt>
                <c:pt idx="211">
                  <c:v>4489029.282443651</c:v>
                </c:pt>
                <c:pt idx="212">
                  <c:v>4535752.7366695628</c:v>
                </c:pt>
                <c:pt idx="213">
                  <c:v>4582785.5174878733</c:v>
                </c:pt>
                <c:pt idx="214">
                  <c:v>4630130.1036702832</c:v>
                </c:pt>
                <c:pt idx="215">
                  <c:v>4677788.9938558796</c:v>
                </c:pt>
                <c:pt idx="216">
                  <c:v>4726559.0746822152</c:v>
                </c:pt>
                <c:pt idx="217">
                  <c:v>4775648.5170304449</c:v>
                </c:pt>
                <c:pt idx="218">
                  <c:v>4825059.8801025646</c:v>
                </c:pt>
                <c:pt idx="219">
                  <c:v>4874795.7436127439</c:v>
                </c:pt>
                <c:pt idx="220">
                  <c:v>4924858.7079517664</c:v>
                </c:pt>
                <c:pt idx="221">
                  <c:v>4975251.3943527834</c:v>
                </c:pt>
                <c:pt idx="222">
                  <c:v>5025976.4450584073</c:v>
                </c:pt>
                <c:pt idx="223">
                  <c:v>5077036.5234891325</c:v>
                </c:pt>
                <c:pt idx="224">
                  <c:v>5128434.3144131182</c:v>
                </c:pt>
                <c:pt idx="225">
                  <c:v>5180172.5241173245</c:v>
                </c:pt>
                <c:pt idx="226">
                  <c:v>5232253.8805800248</c:v>
                </c:pt>
                <c:pt idx="227">
                  <c:v>5284681.1336447019</c:v>
                </c:pt>
                <c:pt idx="228">
                  <c:v>5338299.0852454407</c:v>
                </c:pt>
                <c:pt idx="229">
                  <c:v>5392268.499433306</c:v>
                </c:pt>
                <c:pt idx="230">
                  <c:v>5446592.192704767</c:v>
                </c:pt>
                <c:pt idx="231">
                  <c:v>5501273.0041311402</c:v>
                </c:pt>
                <c:pt idx="232">
                  <c:v>5556313.7955395589</c:v>
                </c:pt>
                <c:pt idx="233">
                  <c:v>5611717.4516954115</c:v>
                </c:pt>
                <c:pt idx="234">
                  <c:v>5667486.8804862294</c:v>
                </c:pt>
                <c:pt idx="235">
                  <c:v>5723625.0131070595</c:v>
                </c:pt>
                <c:pt idx="236">
                  <c:v>5780134.8042473085</c:v>
                </c:pt>
                <c:pt idx="237">
                  <c:v>5837019.2322791107</c:v>
                </c:pt>
                <c:pt idx="238">
                  <c:v>5894281.299447177</c:v>
                </c:pt>
                <c:pt idx="239">
                  <c:v>5951924.0320601864</c:v>
                </c:pt>
              </c:numCache>
            </c:numRef>
          </c:val>
        </c:ser>
        <c:ser>
          <c:idx val="1"/>
          <c:order val="1"/>
          <c:tx>
            <c:strRef>
              <c:f>BTL_vs_LP_Annualised_Return!$U$34</c:f>
              <c:strCache>
                <c:ptCount val="1"/>
                <c:pt idx="0">
                  <c:v>Listed Property</c:v>
                </c:pt>
              </c:strCache>
            </c:strRef>
          </c:tx>
          <c:spPr>
            <a:solidFill>
              <a:srgbClr val="00B050"/>
            </a:solidFill>
          </c:spPr>
          <c:invertIfNegative val="0"/>
          <c:cat>
            <c:numRef>
              <c:f>BTL_vs_LP_Annualised_Return!$C$37:$C$276</c:f>
              <c:numCache>
                <c:formatCode>_(* #,##0_);_(* \(#,##0\);_(* "-"??_);_(@_)</c:formatCode>
                <c:ptCount val="240"/>
                <c:pt idx="0">
                  <c:v>1</c:v>
                </c:pt>
                <c:pt idx="1">
                  <c:v>1</c:v>
                </c:pt>
                <c:pt idx="2">
                  <c:v>1</c:v>
                </c:pt>
                <c:pt idx="3">
                  <c:v>1</c:v>
                </c:pt>
                <c:pt idx="4">
                  <c:v>1</c:v>
                </c:pt>
                <c:pt idx="5">
                  <c:v>1</c:v>
                </c:pt>
                <c:pt idx="6">
                  <c:v>1</c:v>
                </c:pt>
                <c:pt idx="7">
                  <c:v>1</c:v>
                </c:pt>
                <c:pt idx="8">
                  <c:v>1</c:v>
                </c:pt>
                <c:pt idx="9">
                  <c:v>1</c:v>
                </c:pt>
                <c:pt idx="10">
                  <c:v>1</c:v>
                </c:pt>
                <c:pt idx="11">
                  <c:v>1</c:v>
                </c:pt>
                <c:pt idx="12">
                  <c:v>2</c:v>
                </c:pt>
                <c:pt idx="13">
                  <c:v>2</c:v>
                </c:pt>
                <c:pt idx="14">
                  <c:v>2</c:v>
                </c:pt>
                <c:pt idx="15">
                  <c:v>2</c:v>
                </c:pt>
                <c:pt idx="16">
                  <c:v>2</c:v>
                </c:pt>
                <c:pt idx="17">
                  <c:v>2</c:v>
                </c:pt>
                <c:pt idx="18">
                  <c:v>2</c:v>
                </c:pt>
                <c:pt idx="19">
                  <c:v>2</c:v>
                </c:pt>
                <c:pt idx="20">
                  <c:v>2</c:v>
                </c:pt>
                <c:pt idx="21">
                  <c:v>2</c:v>
                </c:pt>
                <c:pt idx="22">
                  <c:v>2</c:v>
                </c:pt>
                <c:pt idx="23">
                  <c:v>2</c:v>
                </c:pt>
                <c:pt idx="24">
                  <c:v>3</c:v>
                </c:pt>
                <c:pt idx="25">
                  <c:v>3</c:v>
                </c:pt>
                <c:pt idx="26">
                  <c:v>3</c:v>
                </c:pt>
                <c:pt idx="27">
                  <c:v>3</c:v>
                </c:pt>
                <c:pt idx="28">
                  <c:v>2.5330434782608702</c:v>
                </c:pt>
                <c:pt idx="29">
                  <c:v>2.5956521739130398</c:v>
                </c:pt>
                <c:pt idx="30">
                  <c:v>2.6582608695652201</c:v>
                </c:pt>
                <c:pt idx="31">
                  <c:v>2.7208695652173902</c:v>
                </c:pt>
                <c:pt idx="32">
                  <c:v>2.7834782608695599</c:v>
                </c:pt>
                <c:pt idx="33">
                  <c:v>2.8460869565217402</c:v>
                </c:pt>
                <c:pt idx="34">
                  <c:v>2.9086956521739098</c:v>
                </c:pt>
                <c:pt idx="35">
                  <c:v>2.9713043478260901</c:v>
                </c:pt>
                <c:pt idx="36">
                  <c:v>4</c:v>
                </c:pt>
                <c:pt idx="37">
                  <c:v>4</c:v>
                </c:pt>
                <c:pt idx="38">
                  <c:v>4</c:v>
                </c:pt>
                <c:pt idx="39">
                  <c:v>4</c:v>
                </c:pt>
                <c:pt idx="40">
                  <c:v>4</c:v>
                </c:pt>
                <c:pt idx="41">
                  <c:v>4</c:v>
                </c:pt>
                <c:pt idx="42">
                  <c:v>4</c:v>
                </c:pt>
                <c:pt idx="43">
                  <c:v>4</c:v>
                </c:pt>
                <c:pt idx="44">
                  <c:v>4</c:v>
                </c:pt>
                <c:pt idx="45">
                  <c:v>4</c:v>
                </c:pt>
                <c:pt idx="46">
                  <c:v>4</c:v>
                </c:pt>
                <c:pt idx="47">
                  <c:v>4</c:v>
                </c:pt>
                <c:pt idx="48">
                  <c:v>5</c:v>
                </c:pt>
                <c:pt idx="49">
                  <c:v>5</c:v>
                </c:pt>
                <c:pt idx="50">
                  <c:v>5</c:v>
                </c:pt>
                <c:pt idx="51">
                  <c:v>5</c:v>
                </c:pt>
                <c:pt idx="52">
                  <c:v>5</c:v>
                </c:pt>
                <c:pt idx="53">
                  <c:v>5</c:v>
                </c:pt>
                <c:pt idx="54">
                  <c:v>5</c:v>
                </c:pt>
                <c:pt idx="55">
                  <c:v>5</c:v>
                </c:pt>
                <c:pt idx="56">
                  <c:v>5</c:v>
                </c:pt>
                <c:pt idx="57">
                  <c:v>5</c:v>
                </c:pt>
                <c:pt idx="58">
                  <c:v>5</c:v>
                </c:pt>
                <c:pt idx="59">
                  <c:v>5</c:v>
                </c:pt>
                <c:pt idx="60">
                  <c:v>6</c:v>
                </c:pt>
                <c:pt idx="61">
                  <c:v>6</c:v>
                </c:pt>
                <c:pt idx="62">
                  <c:v>6</c:v>
                </c:pt>
                <c:pt idx="63">
                  <c:v>6</c:v>
                </c:pt>
                <c:pt idx="64">
                  <c:v>6</c:v>
                </c:pt>
                <c:pt idx="65">
                  <c:v>6</c:v>
                </c:pt>
                <c:pt idx="66">
                  <c:v>6</c:v>
                </c:pt>
                <c:pt idx="67">
                  <c:v>6</c:v>
                </c:pt>
                <c:pt idx="68">
                  <c:v>6</c:v>
                </c:pt>
                <c:pt idx="69">
                  <c:v>6</c:v>
                </c:pt>
                <c:pt idx="70">
                  <c:v>6</c:v>
                </c:pt>
                <c:pt idx="71">
                  <c:v>6</c:v>
                </c:pt>
                <c:pt idx="72">
                  <c:v>7</c:v>
                </c:pt>
                <c:pt idx="73">
                  <c:v>7</c:v>
                </c:pt>
                <c:pt idx="74">
                  <c:v>7</c:v>
                </c:pt>
                <c:pt idx="75">
                  <c:v>7</c:v>
                </c:pt>
                <c:pt idx="76">
                  <c:v>7</c:v>
                </c:pt>
                <c:pt idx="77">
                  <c:v>7</c:v>
                </c:pt>
                <c:pt idx="78">
                  <c:v>7</c:v>
                </c:pt>
                <c:pt idx="79">
                  <c:v>7</c:v>
                </c:pt>
                <c:pt idx="80">
                  <c:v>7</c:v>
                </c:pt>
                <c:pt idx="81">
                  <c:v>7</c:v>
                </c:pt>
                <c:pt idx="82">
                  <c:v>7</c:v>
                </c:pt>
                <c:pt idx="83">
                  <c:v>7</c:v>
                </c:pt>
                <c:pt idx="84">
                  <c:v>8</c:v>
                </c:pt>
                <c:pt idx="85">
                  <c:v>8</c:v>
                </c:pt>
                <c:pt idx="86">
                  <c:v>8</c:v>
                </c:pt>
                <c:pt idx="87">
                  <c:v>8</c:v>
                </c:pt>
                <c:pt idx="88">
                  <c:v>8</c:v>
                </c:pt>
                <c:pt idx="89">
                  <c:v>8</c:v>
                </c:pt>
                <c:pt idx="90">
                  <c:v>8</c:v>
                </c:pt>
                <c:pt idx="91">
                  <c:v>8</c:v>
                </c:pt>
                <c:pt idx="92">
                  <c:v>8</c:v>
                </c:pt>
                <c:pt idx="93">
                  <c:v>8</c:v>
                </c:pt>
                <c:pt idx="94">
                  <c:v>8</c:v>
                </c:pt>
                <c:pt idx="95">
                  <c:v>8</c:v>
                </c:pt>
                <c:pt idx="96">
                  <c:v>9</c:v>
                </c:pt>
                <c:pt idx="97">
                  <c:v>9</c:v>
                </c:pt>
                <c:pt idx="98">
                  <c:v>9</c:v>
                </c:pt>
                <c:pt idx="99">
                  <c:v>9</c:v>
                </c:pt>
                <c:pt idx="100">
                  <c:v>9</c:v>
                </c:pt>
                <c:pt idx="101">
                  <c:v>9</c:v>
                </c:pt>
                <c:pt idx="102">
                  <c:v>9</c:v>
                </c:pt>
                <c:pt idx="103">
                  <c:v>9</c:v>
                </c:pt>
                <c:pt idx="104">
                  <c:v>9</c:v>
                </c:pt>
                <c:pt idx="105">
                  <c:v>9</c:v>
                </c:pt>
                <c:pt idx="106">
                  <c:v>9</c:v>
                </c:pt>
                <c:pt idx="107">
                  <c:v>9</c:v>
                </c:pt>
                <c:pt idx="108">
                  <c:v>10</c:v>
                </c:pt>
                <c:pt idx="109">
                  <c:v>10</c:v>
                </c:pt>
                <c:pt idx="110">
                  <c:v>10</c:v>
                </c:pt>
                <c:pt idx="111">
                  <c:v>10</c:v>
                </c:pt>
                <c:pt idx="112">
                  <c:v>10</c:v>
                </c:pt>
                <c:pt idx="113">
                  <c:v>10</c:v>
                </c:pt>
                <c:pt idx="114">
                  <c:v>10</c:v>
                </c:pt>
                <c:pt idx="115">
                  <c:v>10</c:v>
                </c:pt>
                <c:pt idx="116">
                  <c:v>10</c:v>
                </c:pt>
                <c:pt idx="117">
                  <c:v>10</c:v>
                </c:pt>
                <c:pt idx="118">
                  <c:v>10</c:v>
                </c:pt>
                <c:pt idx="119">
                  <c:v>10</c:v>
                </c:pt>
                <c:pt idx="120">
                  <c:v>11</c:v>
                </c:pt>
                <c:pt idx="121">
                  <c:v>11</c:v>
                </c:pt>
                <c:pt idx="122">
                  <c:v>11</c:v>
                </c:pt>
                <c:pt idx="123">
                  <c:v>11</c:v>
                </c:pt>
                <c:pt idx="124">
                  <c:v>11</c:v>
                </c:pt>
                <c:pt idx="125">
                  <c:v>11</c:v>
                </c:pt>
                <c:pt idx="126">
                  <c:v>11</c:v>
                </c:pt>
                <c:pt idx="127">
                  <c:v>11</c:v>
                </c:pt>
                <c:pt idx="128">
                  <c:v>11</c:v>
                </c:pt>
                <c:pt idx="129">
                  <c:v>11</c:v>
                </c:pt>
                <c:pt idx="130">
                  <c:v>11</c:v>
                </c:pt>
                <c:pt idx="131">
                  <c:v>11</c:v>
                </c:pt>
                <c:pt idx="132">
                  <c:v>12</c:v>
                </c:pt>
                <c:pt idx="133">
                  <c:v>12</c:v>
                </c:pt>
                <c:pt idx="134">
                  <c:v>12</c:v>
                </c:pt>
                <c:pt idx="135">
                  <c:v>12</c:v>
                </c:pt>
                <c:pt idx="136">
                  <c:v>12</c:v>
                </c:pt>
                <c:pt idx="137">
                  <c:v>12</c:v>
                </c:pt>
                <c:pt idx="138">
                  <c:v>12</c:v>
                </c:pt>
                <c:pt idx="139">
                  <c:v>12</c:v>
                </c:pt>
                <c:pt idx="140">
                  <c:v>12</c:v>
                </c:pt>
                <c:pt idx="141">
                  <c:v>12</c:v>
                </c:pt>
                <c:pt idx="142">
                  <c:v>12</c:v>
                </c:pt>
                <c:pt idx="143">
                  <c:v>12</c:v>
                </c:pt>
                <c:pt idx="144">
                  <c:v>13</c:v>
                </c:pt>
                <c:pt idx="145">
                  <c:v>13</c:v>
                </c:pt>
                <c:pt idx="146">
                  <c:v>13</c:v>
                </c:pt>
                <c:pt idx="147">
                  <c:v>13</c:v>
                </c:pt>
                <c:pt idx="148">
                  <c:v>13</c:v>
                </c:pt>
                <c:pt idx="149">
                  <c:v>13</c:v>
                </c:pt>
                <c:pt idx="150">
                  <c:v>13</c:v>
                </c:pt>
                <c:pt idx="151">
                  <c:v>13</c:v>
                </c:pt>
                <c:pt idx="152">
                  <c:v>13</c:v>
                </c:pt>
                <c:pt idx="153">
                  <c:v>13</c:v>
                </c:pt>
                <c:pt idx="154">
                  <c:v>13</c:v>
                </c:pt>
                <c:pt idx="155">
                  <c:v>13</c:v>
                </c:pt>
                <c:pt idx="156">
                  <c:v>14</c:v>
                </c:pt>
                <c:pt idx="157">
                  <c:v>14</c:v>
                </c:pt>
                <c:pt idx="158">
                  <c:v>14</c:v>
                </c:pt>
                <c:pt idx="159">
                  <c:v>14</c:v>
                </c:pt>
                <c:pt idx="160">
                  <c:v>14</c:v>
                </c:pt>
                <c:pt idx="161">
                  <c:v>14</c:v>
                </c:pt>
                <c:pt idx="162">
                  <c:v>14</c:v>
                </c:pt>
                <c:pt idx="163">
                  <c:v>14</c:v>
                </c:pt>
                <c:pt idx="164">
                  <c:v>14</c:v>
                </c:pt>
                <c:pt idx="165">
                  <c:v>14</c:v>
                </c:pt>
                <c:pt idx="166">
                  <c:v>14</c:v>
                </c:pt>
                <c:pt idx="167">
                  <c:v>14</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16</c:v>
                </c:pt>
                <c:pt idx="181">
                  <c:v>16</c:v>
                </c:pt>
                <c:pt idx="182">
                  <c:v>16</c:v>
                </c:pt>
                <c:pt idx="183">
                  <c:v>16</c:v>
                </c:pt>
                <c:pt idx="184">
                  <c:v>16</c:v>
                </c:pt>
                <c:pt idx="185">
                  <c:v>16</c:v>
                </c:pt>
                <c:pt idx="186">
                  <c:v>16</c:v>
                </c:pt>
                <c:pt idx="187">
                  <c:v>16</c:v>
                </c:pt>
                <c:pt idx="188">
                  <c:v>16</c:v>
                </c:pt>
                <c:pt idx="189">
                  <c:v>16</c:v>
                </c:pt>
                <c:pt idx="190">
                  <c:v>16</c:v>
                </c:pt>
                <c:pt idx="191">
                  <c:v>16</c:v>
                </c:pt>
                <c:pt idx="192">
                  <c:v>17</c:v>
                </c:pt>
                <c:pt idx="193">
                  <c:v>17</c:v>
                </c:pt>
                <c:pt idx="194">
                  <c:v>17</c:v>
                </c:pt>
                <c:pt idx="195">
                  <c:v>17</c:v>
                </c:pt>
                <c:pt idx="196">
                  <c:v>17</c:v>
                </c:pt>
                <c:pt idx="197">
                  <c:v>17</c:v>
                </c:pt>
                <c:pt idx="198">
                  <c:v>17</c:v>
                </c:pt>
                <c:pt idx="199">
                  <c:v>17</c:v>
                </c:pt>
                <c:pt idx="200">
                  <c:v>17</c:v>
                </c:pt>
                <c:pt idx="201">
                  <c:v>17</c:v>
                </c:pt>
                <c:pt idx="202">
                  <c:v>17</c:v>
                </c:pt>
                <c:pt idx="203">
                  <c:v>17</c:v>
                </c:pt>
                <c:pt idx="204">
                  <c:v>18</c:v>
                </c:pt>
                <c:pt idx="205">
                  <c:v>18</c:v>
                </c:pt>
                <c:pt idx="206">
                  <c:v>18</c:v>
                </c:pt>
                <c:pt idx="207">
                  <c:v>18</c:v>
                </c:pt>
                <c:pt idx="208">
                  <c:v>18</c:v>
                </c:pt>
                <c:pt idx="209">
                  <c:v>18</c:v>
                </c:pt>
                <c:pt idx="210">
                  <c:v>18</c:v>
                </c:pt>
                <c:pt idx="211">
                  <c:v>18</c:v>
                </c:pt>
                <c:pt idx="212">
                  <c:v>18</c:v>
                </c:pt>
                <c:pt idx="213">
                  <c:v>18</c:v>
                </c:pt>
                <c:pt idx="214">
                  <c:v>18</c:v>
                </c:pt>
                <c:pt idx="215">
                  <c:v>18</c:v>
                </c:pt>
                <c:pt idx="216">
                  <c:v>19</c:v>
                </c:pt>
                <c:pt idx="217">
                  <c:v>19</c:v>
                </c:pt>
                <c:pt idx="218">
                  <c:v>19</c:v>
                </c:pt>
                <c:pt idx="219">
                  <c:v>19</c:v>
                </c:pt>
                <c:pt idx="220">
                  <c:v>19</c:v>
                </c:pt>
                <c:pt idx="221">
                  <c:v>19</c:v>
                </c:pt>
                <c:pt idx="222">
                  <c:v>19</c:v>
                </c:pt>
                <c:pt idx="223">
                  <c:v>19</c:v>
                </c:pt>
                <c:pt idx="224">
                  <c:v>19</c:v>
                </c:pt>
                <c:pt idx="225">
                  <c:v>19</c:v>
                </c:pt>
                <c:pt idx="226">
                  <c:v>19</c:v>
                </c:pt>
                <c:pt idx="227">
                  <c:v>19</c:v>
                </c:pt>
                <c:pt idx="228">
                  <c:v>20</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BTL_vs_LP_Annualised_Return!$Y$37:$Y$276</c:f>
              <c:numCache>
                <c:formatCode>_(* #,##0_);_(* \(#,##0\);_(* "-"??_);_(@_)</c:formatCode>
                <c:ptCount val="240"/>
                <c:pt idx="0">
                  <c:v>-2000</c:v>
                </c:pt>
                <c:pt idx="1">
                  <c:v>1783.1569269593078</c:v>
                </c:pt>
                <c:pt idx="2">
                  <c:v>5641.5940680786316</c:v>
                </c:pt>
                <c:pt idx="3">
                  <c:v>9576.6340583785241</c:v>
                </c:pt>
                <c:pt idx="4">
                  <c:v>13589.621645769821</c:v>
                </c:pt>
                <c:pt idx="5">
                  <c:v>17681.924052578448</c:v>
                </c:pt>
                <c:pt idx="6">
                  <c:v>21854.931342918273</c:v>
                </c:pt>
                <c:pt idx="7">
                  <c:v>26110.05679600632</c:v>
                </c:pt>
                <c:pt idx="8">
                  <c:v>30448.737285515759</c:v>
                </c:pt>
                <c:pt idx="9">
                  <c:v>34872.433665063974</c:v>
                </c:pt>
                <c:pt idx="10">
                  <c:v>39382.631159934514</c:v>
                </c:pt>
                <c:pt idx="11">
                  <c:v>43980.839765132834</c:v>
                </c:pt>
                <c:pt idx="12">
                  <c:v>48668.594649878367</c:v>
                </c:pt>
                <c:pt idx="13">
                  <c:v>52944.530694087924</c:v>
                </c:pt>
                <c:pt idx="14">
                  <c:v>57305.107747092377</c:v>
                </c:pt>
                <c:pt idx="15">
                  <c:v>61751.810053536712</c:v>
                </c:pt>
                <c:pt idx="16">
                  <c:v>66286.146652131618</c:v>
                </c:pt>
                <c:pt idx="17">
                  <c:v>70909.651780854154</c:v>
                </c:pt>
                <c:pt idx="18">
                  <c:v>75623.885288702513</c:v>
                </c:pt>
                <c:pt idx="19">
                  <c:v>80430.433054109119</c:v>
                </c:pt>
                <c:pt idx="20">
                  <c:v>85330.90741011998</c:v>
                </c:pt>
                <c:pt idx="21">
                  <c:v>90326.947576448947</c:v>
                </c:pt>
                <c:pt idx="22">
                  <c:v>95420.220098517413</c:v>
                </c:pt>
                <c:pt idx="23">
                  <c:v>100612.41929359193</c:v>
                </c:pt>
                <c:pt idx="24">
                  <c:v>105905.26770413402</c:v>
                </c:pt>
                <c:pt idx="25">
                  <c:v>110767.41513145721</c:v>
                </c:pt>
                <c:pt idx="26">
                  <c:v>115725.20743535366</c:v>
                </c:pt>
                <c:pt idx="27">
                  <c:v>120780.31795134471</c:v>
                </c:pt>
                <c:pt idx="28">
                  <c:v>125934.44793956903</c:v>
                </c:pt>
                <c:pt idx="29">
                  <c:v>131189.32704092967</c:v>
                </c:pt>
                <c:pt idx="30">
                  <c:v>136546.7137406171</c:v>
                </c:pt>
                <c:pt idx="31">
                  <c:v>142008.39583912631</c:v>
                </c:pt>
                <c:pt idx="32">
                  <c:v>147576.19093088899</c:v>
                </c:pt>
                <c:pt idx="33">
                  <c:v>153251.94689064333</c:v>
                </c:pt>
                <c:pt idx="34">
                  <c:v>159037.54236766556</c:v>
                </c:pt>
                <c:pt idx="35">
                  <c:v>164934.88728798996</c:v>
                </c:pt>
                <c:pt idx="36">
                  <c:v>170945.92336474592</c:v>
                </c:pt>
                <c:pt idx="37">
                  <c:v>176671.51939562272</c:v>
                </c:pt>
                <c:pt idx="38">
                  <c:v>182505.83174522544</c:v>
                </c:pt>
                <c:pt idx="39">
                  <c:v>188450.73900734889</c:v>
                </c:pt>
                <c:pt idx="40">
                  <c:v>194508.15097119572</c:v>
                </c:pt>
                <c:pt idx="41">
                  <c:v>200680.00912990581</c:v>
                </c:pt>
                <c:pt idx="42">
                  <c:v>206968.28719730201</c:v>
                </c:pt>
                <c:pt idx="43">
                  <c:v>213374.99163298332</c:v>
                </c:pt>
                <c:pt idx="44">
                  <c:v>219902.16217590013</c:v>
                </c:pt>
                <c:pt idx="45">
                  <c:v>226551.87238654838</c:v>
                </c:pt>
                <c:pt idx="46">
                  <c:v>233326.23019792011</c:v>
                </c:pt>
                <c:pt idx="47">
                  <c:v>240227.37847535283</c:v>
                </c:pt>
                <c:pt idx="48">
                  <c:v>247257.495585419</c:v>
                </c:pt>
                <c:pt idx="49">
                  <c:v>254065.39024359651</c:v>
                </c:pt>
                <c:pt idx="50">
                  <c:v>261001.0606070722</c:v>
                </c:pt>
                <c:pt idx="51">
                  <c:v>268066.70444593986</c:v>
                </c:pt>
                <c:pt idx="52">
                  <c:v>275264.55594966793</c:v>
                </c:pt>
                <c:pt idx="53">
                  <c:v>282596.88632019347</c:v>
                </c:pt>
                <c:pt idx="54">
                  <c:v>290066.00437459227</c:v>
                </c:pt>
                <c:pt idx="55">
                  <c:v>297674.25715748122</c:v>
                </c:pt>
                <c:pt idx="56">
                  <c:v>305424.03056330734</c:v>
                </c:pt>
                <c:pt idx="57">
                  <c:v>313317.7499686841</c:v>
                </c:pt>
                <c:pt idx="58">
                  <c:v>321357.8808749353</c:v>
                </c:pt>
                <c:pt idx="59">
                  <c:v>329546.9295610119</c:v>
                </c:pt>
                <c:pt idx="60">
                  <c:v>337887.44374694722</c:v>
                </c:pt>
                <c:pt idx="61">
                  <c:v>346007.40319379017</c:v>
                </c:pt>
                <c:pt idx="62">
                  <c:v>354278.05240436702</c:v>
                </c:pt>
                <c:pt idx="63">
                  <c:v>362701.97146814235</c:v>
                </c:pt>
                <c:pt idx="64">
                  <c:v>371281.78314048552</c:v>
                </c:pt>
                <c:pt idx="65">
                  <c:v>380020.15353679413</c:v>
                </c:pt>
                <c:pt idx="66">
                  <c:v>388919.7928378213</c:v>
                </c:pt>
                <c:pt idx="67">
                  <c:v>397983.45600638515</c:v>
                </c:pt>
                <c:pt idx="68">
                  <c:v>407213.94351564505</c:v>
                </c:pt>
                <c:pt idx="69">
                  <c:v>416614.10208912997</c:v>
                </c:pt>
                <c:pt idx="70">
                  <c:v>426186.82545270736</c:v>
                </c:pt>
                <c:pt idx="71">
                  <c:v>435935.05509868509</c:v>
                </c:pt>
                <c:pt idx="72">
                  <c:v>445861.78106224164</c:v>
                </c:pt>
                <c:pt idx="73">
                  <c:v>455572.95603169769</c:v>
                </c:pt>
                <c:pt idx="74">
                  <c:v>465462.39808685839</c:v>
                </c:pt>
                <c:pt idx="75">
                  <c:v>475533.14587131731</c:v>
                </c:pt>
                <c:pt idx="76">
                  <c:v>485788.28817445878</c:v>
                </c:pt>
                <c:pt idx="77">
                  <c:v>496230.96474646416</c:v>
                </c:pt>
                <c:pt idx="78">
                  <c:v>506864.36712646449</c:v>
                </c:pt>
                <c:pt idx="79">
                  <c:v>517691.73948405217</c:v>
                </c:pt>
                <c:pt idx="80">
                  <c:v>528716.37947436667</c:v>
                </c:pt>
                <c:pt idx="81">
                  <c:v>539941.63910697191</c:v>
                </c:pt>
                <c:pt idx="82">
                  <c:v>551370.92562874616</c:v>
                </c:pt>
                <c:pt idx="83">
                  <c:v>563007.70242101233</c:v>
                </c:pt>
                <c:pt idx="84">
                  <c:v>574855.48991113366</c:v>
                </c:pt>
                <c:pt idx="85">
                  <c:v>586496.95461940544</c:v>
                </c:pt>
                <c:pt idx="86">
                  <c:v>598349.90615314676</c:v>
                </c:pt>
                <c:pt idx="87">
                  <c:v>610417.93378225772</c:v>
                </c:pt>
                <c:pt idx="88">
                  <c:v>622704.68589055131</c:v>
                </c:pt>
                <c:pt idx="89">
                  <c:v>635213.87093558395</c:v>
                </c:pt>
                <c:pt idx="90">
                  <c:v>647949.25842396088</c:v>
                </c:pt>
                <c:pt idx="91">
                  <c:v>660914.67990236753</c:v>
                </c:pt>
                <c:pt idx="92">
                  <c:v>674114.02996457892</c:v>
                </c:pt>
                <c:pt idx="93">
                  <c:v>687551.26727470336</c:v>
                </c:pt>
                <c:pt idx="94">
                  <c:v>701230.41560692084</c:v>
                </c:pt>
                <c:pt idx="95">
                  <c:v>715155.56490198302</c:v>
                </c:pt>
                <c:pt idx="96">
                  <c:v>729330.87234074203</c:v>
                </c:pt>
                <c:pt idx="97">
                  <c:v>743314.39684281347</c:v>
                </c:pt>
                <c:pt idx="98">
                  <c:v>757549.45599101996</c:v>
                </c:pt>
                <c:pt idx="99">
                  <c:v>772040.30091396673</c:v>
                </c:pt>
                <c:pt idx="100">
                  <c:v>786791.25261874287</c:v>
                </c:pt>
                <c:pt idx="101">
                  <c:v>801806.70312446461</c:v>
                </c:pt>
                <c:pt idx="102">
                  <c:v>817091.11661408818</c:v>
                </c:pt>
                <c:pt idx="103">
                  <c:v>832649.03060478403</c:v>
                </c:pt>
                <c:pt idx="104">
                  <c:v>848485.05713717209</c:v>
                </c:pt>
                <c:pt idx="105">
                  <c:v>864603.88398372126</c:v>
                </c:pt>
                <c:pt idx="106">
                  <c:v>881010.27587661881</c:v>
                </c:pt>
                <c:pt idx="107">
                  <c:v>897709.07575542526</c:v>
                </c:pt>
                <c:pt idx="108">
                  <c:v>914705.20603483089</c:v>
                </c:pt>
                <c:pt idx="109">
                  <c:v>931530.73330513621</c:v>
                </c:pt>
                <c:pt idx="110">
                  <c:v>948656.10680617904</c:v>
                </c:pt>
                <c:pt idx="111">
                  <c:v>966086.37393903022</c:v>
                </c:pt>
                <c:pt idx="112">
                  <c:v>983826.66491700814</c:v>
                </c:pt>
                <c:pt idx="113">
                  <c:v>1001882.1941078069</c:v>
                </c:pt>
                <c:pt idx="114">
                  <c:v>1020258.2613972449</c:v>
                </c:pt>
                <c:pt idx="115">
                  <c:v>1038960.2535749804</c:v>
                </c:pt>
                <c:pt idx="116">
                  <c:v>1057993.6457425498</c:v>
                </c:pt>
                <c:pt idx="117">
                  <c:v>1077364.002744084</c:v>
                </c:pt>
                <c:pt idx="118">
                  <c:v>1097076.980620069</c:v>
                </c:pt>
                <c:pt idx="119">
                  <c:v>1117138.3280845191</c:v>
                </c:pt>
                <c:pt idx="120">
                  <c:v>1137553.8880259418</c:v>
                </c:pt>
                <c:pt idx="121">
                  <c:v>1157828.2862495098</c:v>
                </c:pt>
                <c:pt idx="122">
                  <c:v>1178460.8444216496</c:v>
                </c:pt>
                <c:pt idx="123">
                  <c:v>1199457.5686772652</c:v>
                </c:pt>
                <c:pt idx="124">
                  <c:v>1220824.5635172881</c:v>
                </c:pt>
                <c:pt idx="125">
                  <c:v>1242568.0334014918</c:v>
                </c:pt>
                <c:pt idx="126">
                  <c:v>1264694.2843669537</c:v>
                </c:pt>
                <c:pt idx="127">
                  <c:v>1287209.7256725794</c:v>
                </c:pt>
                <c:pt idx="128">
                  <c:v>1310120.8714701023</c:v>
                </c:pt>
                <c:pt idx="129">
                  <c:v>1333434.3425019896</c:v>
                </c:pt>
                <c:pt idx="130">
                  <c:v>1357156.8678266823</c:v>
                </c:pt>
                <c:pt idx="131">
                  <c:v>1381295.2865716091</c:v>
                </c:pt>
                <c:pt idx="132">
                  <c:v>1405856.5497144221</c:v>
                </c:pt>
                <c:pt idx="133">
                  <c:v>1430316.3303429657</c:v>
                </c:pt>
                <c:pt idx="134">
                  <c:v>1455204.6915729037</c:v>
                </c:pt>
                <c:pt idx="135">
                  <c:v>1480528.7946708947</c:v>
                </c:pt>
                <c:pt idx="136">
                  <c:v>1506295.9179887082</c:v>
                </c:pt>
                <c:pt idx="137">
                  <c:v>1532513.4588575771</c:v>
                </c:pt>
                <c:pt idx="138">
                  <c:v>1559188.9355130394</c:v>
                </c:pt>
                <c:pt idx="139">
                  <c:v>1586329.9890507616</c:v>
                </c:pt>
                <c:pt idx="140">
                  <c:v>1613944.385413839</c:v>
                </c:pt>
                <c:pt idx="141">
                  <c:v>1642040.0174120788</c:v>
                </c:pt>
                <c:pt idx="142">
                  <c:v>1670624.9067737819</c:v>
                </c:pt>
                <c:pt idx="143">
                  <c:v>1699707.2062305394</c:v>
                </c:pt>
                <c:pt idx="144">
                  <c:v>1729295.201635581</c:v>
                </c:pt>
                <c:pt idx="145">
                  <c:v>1758834.0390732714</c:v>
                </c:pt>
                <c:pt idx="146">
                  <c:v>1788886.5330894783</c:v>
                </c:pt>
                <c:pt idx="147">
                  <c:v>1819461.2375436325</c:v>
                </c:pt>
                <c:pt idx="148">
                  <c:v>1850566.8459242594</c:v>
                </c:pt>
                <c:pt idx="149">
                  <c:v>1882212.1936062966</c:v>
                </c:pt>
                <c:pt idx="150">
                  <c:v>1914406.2601447266</c:v>
                </c:pt>
                <c:pt idx="151">
                  <c:v>1947158.1716051155</c:v>
                </c:pt>
                <c:pt idx="152">
                  <c:v>1980477.2029316423</c:v>
                </c:pt>
                <c:pt idx="153">
                  <c:v>2014372.7803532253</c:v>
                </c:pt>
                <c:pt idx="154">
                  <c:v>2048854.483828357</c:v>
                </c:pt>
                <c:pt idx="155">
                  <c:v>2083932.0495292654</c:v>
                </c:pt>
                <c:pt idx="156">
                  <c:v>2119615.3723660372</c:v>
                </c:pt>
                <c:pt idx="157">
                  <c:v>2155317.4370058267</c:v>
                </c:pt>
                <c:pt idx="158">
                  <c:v>2191635.9748847336</c:v>
                </c:pt>
                <c:pt idx="159">
                  <c:v>2228581.2196032815</c:v>
                </c:pt>
                <c:pt idx="160">
                  <c:v>2266163.5715578687</c:v>
                </c:pt>
                <c:pt idx="161">
                  <c:v>2304393.6006352701</c:v>
                </c:pt>
                <c:pt idx="162">
                  <c:v>2343282.0489504794</c:v>
                </c:pt>
                <c:pt idx="163">
                  <c:v>2382839.8336285776</c:v>
                </c:pt>
                <c:pt idx="164">
                  <c:v>2423078.0496313483</c:v>
                </c:pt>
                <c:pt idx="165">
                  <c:v>2464007.972629339</c:v>
                </c:pt>
                <c:pt idx="166">
                  <c:v>2505641.0619201227</c:v>
                </c:pt>
                <c:pt idx="167">
                  <c:v>2547988.9633934726</c:v>
                </c:pt>
                <c:pt idx="168">
                  <c:v>2591063.5125442287</c:v>
                </c:pt>
                <c:pt idx="169">
                  <c:v>2634243.841695359</c:v>
                </c:pt>
                <c:pt idx="170">
                  <c:v>2678164.9367787451</c:v>
                </c:pt>
                <c:pt idx="171">
                  <c:v>2722839.0584081691</c:v>
                </c:pt>
                <c:pt idx="172">
                  <c:v>2768278.6667481032</c:v>
                </c:pt>
                <c:pt idx="173">
                  <c:v>2814496.4247350972</c:v>
                </c:pt>
                <c:pt idx="174">
                  <c:v>2861505.2013509604</c:v>
                </c:pt>
                <c:pt idx="175">
                  <c:v>2909318.0749485651</c:v>
                </c:pt>
                <c:pt idx="176">
                  <c:v>2957948.3366311206</c:v>
                </c:pt>
                <c:pt idx="177">
                  <c:v>3007409.4936857726</c:v>
                </c:pt>
                <c:pt idx="178">
                  <c:v>3057715.2730723992</c:v>
                </c:pt>
                <c:pt idx="179">
                  <c:v>3108879.624968492</c:v>
                </c:pt>
                <c:pt idx="180">
                  <c:v>3160916.7263710178</c:v>
                </c:pt>
                <c:pt idx="181">
                  <c:v>3213170.1151676439</c:v>
                </c:pt>
                <c:pt idx="182">
                  <c:v>3266314.5607457906</c:v>
                </c:pt>
                <c:pt idx="183">
                  <c:v>3320364.7707581818</c:v>
                </c:pt>
                <c:pt idx="184">
                  <c:v>3375335.6919188057</c:v>
                </c:pt>
                <c:pt idx="185">
                  <c:v>3431242.5138596082</c:v>
                </c:pt>
                <c:pt idx="186">
                  <c:v>3488100.6730491705</c:v>
                </c:pt>
                <c:pt idx="187">
                  <c:v>3545925.8567743679</c:v>
                </c:pt>
                <c:pt idx="188">
                  <c:v>3604734.0071860254</c:v>
                </c:pt>
                <c:pt idx="189">
                  <c:v>3664541.3254095837</c:v>
                </c:pt>
                <c:pt idx="190">
                  <c:v>3725364.2757218322</c:v>
                </c:pt>
                <c:pt idx="191">
                  <c:v>3787219.5897947592</c:v>
                </c:pt>
                <c:pt idx="192">
                  <c:v>3850124.2710076054</c:v>
                </c:pt>
                <c:pt idx="193">
                  <c:v>3913389.1503912006</c:v>
                </c:pt>
                <c:pt idx="194">
                  <c:v>3977722.2515049013</c:v>
                </c:pt>
                <c:pt idx="195">
                  <c:v>4043145.8367994567</c:v>
                </c:pt>
                <c:pt idx="196">
                  <c:v>4109677.8557888246</c:v>
                </c:pt>
                <c:pt idx="197">
                  <c:v>4177336.5493506575</c:v>
                </c:pt>
                <c:pt idx="198">
                  <c:v>4246140.4544236483</c:v>
                </c:pt>
                <c:pt idx="199">
                  <c:v>4316108.4087803513</c:v>
                </c:pt>
                <c:pt idx="200">
                  <c:v>4387259.5558766853</c:v>
                </c:pt>
                <c:pt idx="201">
                  <c:v>4459613.349779347</c:v>
                </c:pt>
                <c:pt idx="202">
                  <c:v>4533189.5601723976</c:v>
                </c:pt>
                <c:pt idx="203">
                  <c:v>4608008.2774442714</c:v>
                </c:pt>
                <c:pt idx="204">
                  <c:v>4684089.9178565145</c:v>
                </c:pt>
                <c:pt idx="205">
                  <c:v>4760708.1449050019</c:v>
                </c:pt>
                <c:pt idx="206">
                  <c:v>4838612.45894014</c:v>
                </c:pt>
                <c:pt idx="207">
                  <c:v>4917830.6919716336</c:v>
                </c:pt>
                <c:pt idx="208">
                  <c:v>4998384.4207983864</c:v>
                </c:pt>
                <c:pt idx="209">
                  <c:v>5080295.572065061</c:v>
                </c:pt>
                <c:pt idx="210">
                  <c:v>5163586.427899099</c:v>
                </c:pt>
                <c:pt idx="211">
                  <c:v>5248279.6316382764</c:v>
                </c:pt>
                <c:pt idx="212">
                  <c:v>5334398.1936502643</c:v>
                </c:pt>
                <c:pt idx="213">
                  <c:v>5421965.4972456628</c:v>
                </c:pt>
                <c:pt idx="214">
                  <c:v>5511005.3046860034</c:v>
                </c:pt>
                <c:pt idx="215">
                  <c:v>5601541.7632882455</c:v>
                </c:pt>
                <c:pt idx="216">
                  <c:v>5693599.4116273215</c:v>
                </c:pt>
                <c:pt idx="217">
                  <c:v>5786404.1694244295</c:v>
                </c:pt>
                <c:pt idx="218">
                  <c:v>5880767.5994468192</c:v>
                </c:pt>
                <c:pt idx="219">
                  <c:v>5976715.2474109912</c:v>
                </c:pt>
                <c:pt idx="220">
                  <c:v>6074273.0728337746</c:v>
                </c:pt>
                <c:pt idx="221">
                  <c:v>6173467.4556966601</c:v>
                </c:pt>
                <c:pt idx="222">
                  <c:v>6274325.2032171423</c:v>
                </c:pt>
                <c:pt idx="223">
                  <c:v>6376873.5567288129</c:v>
                </c:pt>
                <c:pt idx="224">
                  <c:v>6481140.1986719277</c:v>
                </c:pt>
                <c:pt idx="225">
                  <c:v>6587153.2596962303</c:v>
                </c:pt>
                <c:pt idx="226">
                  <c:v>6694941.3258778173</c:v>
                </c:pt>
                <c:pt idx="227">
                  <c:v>6804533.4460519059</c:v>
                </c:pt>
                <c:pt idx="228">
                  <c:v>6915959.1392633198</c:v>
                </c:pt>
                <c:pt idx="229">
                  <c:v>7028401.4449379221</c:v>
                </c:pt>
                <c:pt idx="230">
                  <c:v>7142724.2414004859</c:v>
                </c:pt>
                <c:pt idx="231">
                  <c:v>7258958.2870906694</c:v>
                </c:pt>
                <c:pt idx="232">
                  <c:v>7377134.8381984709</c:v>
                </c:pt>
                <c:pt idx="233">
                  <c:v>7497285.656676678</c:v>
                </c:pt>
                <c:pt idx="234">
                  <c:v>7619443.0183819616</c:v>
                </c:pt>
                <c:pt idx="235">
                  <c:v>7743639.7213466717</c:v>
                </c:pt>
                <c:pt idx="236">
                  <c:v>7869909.0941834226</c:v>
                </c:pt>
                <c:pt idx="237">
                  <c:v>7998285.0046246173</c:v>
                </c:pt>
                <c:pt idx="238">
                  <c:v>8128801.8681990514</c:v>
                </c:pt>
                <c:pt idx="239">
                  <c:v>8261494.6570478072</c:v>
                </c:pt>
              </c:numCache>
            </c:numRef>
          </c:val>
        </c:ser>
        <c:dLbls>
          <c:showLegendKey val="0"/>
          <c:showVal val="0"/>
          <c:showCatName val="0"/>
          <c:showSerName val="0"/>
          <c:showPercent val="0"/>
          <c:showBubbleSize val="0"/>
        </c:dLbls>
        <c:gapWidth val="150"/>
        <c:axId val="79222656"/>
        <c:axId val="79228928"/>
      </c:barChart>
      <c:catAx>
        <c:axId val="79222656"/>
        <c:scaling>
          <c:orientation val="minMax"/>
        </c:scaling>
        <c:delete val="0"/>
        <c:axPos val="b"/>
        <c:title>
          <c:tx>
            <c:rich>
              <a:bodyPr/>
              <a:lstStyle/>
              <a:p>
                <a:pPr>
                  <a:defRPr/>
                </a:pPr>
                <a:r>
                  <a:rPr lang="en-US"/>
                  <a:t>Years</a:t>
                </a:r>
              </a:p>
            </c:rich>
          </c:tx>
          <c:layout/>
          <c:overlay val="0"/>
        </c:title>
        <c:numFmt formatCode="_(* #,##0_);_(* \(#,##0\);_(* &quot;-&quot;??_);_(@_)" sourceLinked="1"/>
        <c:majorTickMark val="out"/>
        <c:minorTickMark val="none"/>
        <c:tickLblPos val="nextTo"/>
        <c:txPr>
          <a:bodyPr/>
          <a:lstStyle/>
          <a:p>
            <a:pPr>
              <a:defRPr sz="900"/>
            </a:pPr>
            <a:endParaRPr lang="en-US"/>
          </a:p>
        </c:txPr>
        <c:crossAx val="79228928"/>
        <c:crosses val="autoZero"/>
        <c:auto val="1"/>
        <c:lblAlgn val="ctr"/>
        <c:lblOffset val="100"/>
        <c:tickLblSkip val="1"/>
        <c:tickMarkSkip val="1"/>
        <c:noMultiLvlLbl val="0"/>
      </c:catAx>
      <c:valAx>
        <c:axId val="79228928"/>
        <c:scaling>
          <c:orientation val="minMax"/>
        </c:scaling>
        <c:delete val="0"/>
        <c:axPos val="l"/>
        <c:majorGridlines/>
        <c:title>
          <c:tx>
            <c:rich>
              <a:bodyPr rot="0" vert="horz"/>
              <a:lstStyle/>
              <a:p>
                <a:pPr>
                  <a:defRPr/>
                </a:pPr>
                <a:r>
                  <a:rPr lang="en-US"/>
                  <a:t>Profit</a:t>
                </a:r>
              </a:p>
              <a:p>
                <a:pPr>
                  <a:defRPr/>
                </a:pPr>
                <a:endParaRPr lang="en-US"/>
              </a:p>
              <a:p>
                <a:pPr>
                  <a:defRPr/>
                </a:pPr>
                <a:r>
                  <a:rPr lang="en-US"/>
                  <a:t>or</a:t>
                </a:r>
              </a:p>
              <a:p>
                <a:pPr>
                  <a:defRPr/>
                </a:pPr>
                <a:endParaRPr lang="en-US"/>
              </a:p>
              <a:p>
                <a:pPr>
                  <a:defRPr/>
                </a:pPr>
                <a:r>
                  <a:rPr lang="en-US"/>
                  <a:t>Loss</a:t>
                </a:r>
              </a:p>
            </c:rich>
          </c:tx>
          <c:layout/>
          <c:overlay val="0"/>
        </c:title>
        <c:numFmt formatCode="_(* #,##0_);_(* \(#,##0\);_(* &quot;-&quot;??_);_(@_)" sourceLinked="1"/>
        <c:majorTickMark val="out"/>
        <c:minorTickMark val="none"/>
        <c:tickLblPos val="nextTo"/>
        <c:txPr>
          <a:bodyPr rot="0" vert="horz"/>
          <a:lstStyle/>
          <a:p>
            <a:pPr>
              <a:defRPr sz="900"/>
            </a:pPr>
            <a:endParaRPr lang="en-US"/>
          </a:p>
        </c:txPr>
        <c:crossAx val="79222656"/>
        <c:crosses val="autoZero"/>
        <c:crossBetween val="between"/>
      </c:valAx>
    </c:plotArea>
    <c:legend>
      <c:legendPos val="t"/>
      <c:layout/>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BTL_vs_LP_Annualised_Return!$D$34</c:f>
              <c:strCache>
                <c:ptCount val="1"/>
                <c:pt idx="0">
                  <c:v>Buy-to-let Property</c:v>
                </c:pt>
              </c:strCache>
            </c:strRef>
          </c:tx>
          <c:cat>
            <c:numRef>
              <c:f>BTL_vs_LP_Annualised_Return!$C$37:$C$276</c:f>
              <c:numCache>
                <c:formatCode>_(* #,##0_);_(* \(#,##0\);_(* "-"??_);_(@_)</c:formatCode>
                <c:ptCount val="240"/>
                <c:pt idx="0">
                  <c:v>1</c:v>
                </c:pt>
                <c:pt idx="1">
                  <c:v>1</c:v>
                </c:pt>
                <c:pt idx="2">
                  <c:v>1</c:v>
                </c:pt>
                <c:pt idx="3">
                  <c:v>1</c:v>
                </c:pt>
                <c:pt idx="4">
                  <c:v>1</c:v>
                </c:pt>
                <c:pt idx="5">
                  <c:v>1</c:v>
                </c:pt>
                <c:pt idx="6">
                  <c:v>1</c:v>
                </c:pt>
                <c:pt idx="7">
                  <c:v>1</c:v>
                </c:pt>
                <c:pt idx="8">
                  <c:v>1</c:v>
                </c:pt>
                <c:pt idx="9">
                  <c:v>1</c:v>
                </c:pt>
                <c:pt idx="10">
                  <c:v>1</c:v>
                </c:pt>
                <c:pt idx="11">
                  <c:v>1</c:v>
                </c:pt>
                <c:pt idx="12">
                  <c:v>2</c:v>
                </c:pt>
                <c:pt idx="13">
                  <c:v>2</c:v>
                </c:pt>
                <c:pt idx="14">
                  <c:v>2</c:v>
                </c:pt>
                <c:pt idx="15">
                  <c:v>2</c:v>
                </c:pt>
                <c:pt idx="16">
                  <c:v>2</c:v>
                </c:pt>
                <c:pt idx="17">
                  <c:v>2</c:v>
                </c:pt>
                <c:pt idx="18">
                  <c:v>2</c:v>
                </c:pt>
                <c:pt idx="19">
                  <c:v>2</c:v>
                </c:pt>
                <c:pt idx="20">
                  <c:v>2</c:v>
                </c:pt>
                <c:pt idx="21">
                  <c:v>2</c:v>
                </c:pt>
                <c:pt idx="22">
                  <c:v>2</c:v>
                </c:pt>
                <c:pt idx="23">
                  <c:v>2</c:v>
                </c:pt>
                <c:pt idx="24">
                  <c:v>3</c:v>
                </c:pt>
                <c:pt idx="25">
                  <c:v>3</c:v>
                </c:pt>
                <c:pt idx="26">
                  <c:v>3</c:v>
                </c:pt>
                <c:pt idx="27">
                  <c:v>3</c:v>
                </c:pt>
                <c:pt idx="28">
                  <c:v>2.5330434782608702</c:v>
                </c:pt>
                <c:pt idx="29">
                  <c:v>2.5956521739130398</c:v>
                </c:pt>
                <c:pt idx="30">
                  <c:v>2.6582608695652201</c:v>
                </c:pt>
                <c:pt idx="31">
                  <c:v>2.7208695652173902</c:v>
                </c:pt>
                <c:pt idx="32">
                  <c:v>2.7834782608695599</c:v>
                </c:pt>
                <c:pt idx="33">
                  <c:v>2.8460869565217402</c:v>
                </c:pt>
                <c:pt idx="34">
                  <c:v>2.9086956521739098</c:v>
                </c:pt>
                <c:pt idx="35">
                  <c:v>2.9713043478260901</c:v>
                </c:pt>
                <c:pt idx="36">
                  <c:v>4</c:v>
                </c:pt>
                <c:pt idx="37">
                  <c:v>4</c:v>
                </c:pt>
                <c:pt idx="38">
                  <c:v>4</c:v>
                </c:pt>
                <c:pt idx="39">
                  <c:v>4</c:v>
                </c:pt>
                <c:pt idx="40">
                  <c:v>4</c:v>
                </c:pt>
                <c:pt idx="41">
                  <c:v>4</c:v>
                </c:pt>
                <c:pt idx="42">
                  <c:v>4</c:v>
                </c:pt>
                <c:pt idx="43">
                  <c:v>4</c:v>
                </c:pt>
                <c:pt idx="44">
                  <c:v>4</c:v>
                </c:pt>
                <c:pt idx="45">
                  <c:v>4</c:v>
                </c:pt>
                <c:pt idx="46">
                  <c:v>4</c:v>
                </c:pt>
                <c:pt idx="47">
                  <c:v>4</c:v>
                </c:pt>
                <c:pt idx="48">
                  <c:v>5</c:v>
                </c:pt>
                <c:pt idx="49">
                  <c:v>5</c:v>
                </c:pt>
                <c:pt idx="50">
                  <c:v>5</c:v>
                </c:pt>
                <c:pt idx="51">
                  <c:v>5</c:v>
                </c:pt>
                <c:pt idx="52">
                  <c:v>5</c:v>
                </c:pt>
                <c:pt idx="53">
                  <c:v>5</c:v>
                </c:pt>
                <c:pt idx="54">
                  <c:v>5</c:v>
                </c:pt>
                <c:pt idx="55">
                  <c:v>5</c:v>
                </c:pt>
                <c:pt idx="56">
                  <c:v>5</c:v>
                </c:pt>
                <c:pt idx="57">
                  <c:v>5</c:v>
                </c:pt>
                <c:pt idx="58">
                  <c:v>5</c:v>
                </c:pt>
                <c:pt idx="59">
                  <c:v>5</c:v>
                </c:pt>
                <c:pt idx="60">
                  <c:v>6</c:v>
                </c:pt>
                <c:pt idx="61">
                  <c:v>6</c:v>
                </c:pt>
                <c:pt idx="62">
                  <c:v>6</c:v>
                </c:pt>
                <c:pt idx="63">
                  <c:v>6</c:v>
                </c:pt>
                <c:pt idx="64">
                  <c:v>6</c:v>
                </c:pt>
                <c:pt idx="65">
                  <c:v>6</c:v>
                </c:pt>
                <c:pt idx="66">
                  <c:v>6</c:v>
                </c:pt>
                <c:pt idx="67">
                  <c:v>6</c:v>
                </c:pt>
                <c:pt idx="68">
                  <c:v>6</c:v>
                </c:pt>
                <c:pt idx="69">
                  <c:v>6</c:v>
                </c:pt>
                <c:pt idx="70">
                  <c:v>6</c:v>
                </c:pt>
                <c:pt idx="71">
                  <c:v>6</c:v>
                </c:pt>
                <c:pt idx="72">
                  <c:v>7</c:v>
                </c:pt>
                <c:pt idx="73">
                  <c:v>7</c:v>
                </c:pt>
                <c:pt idx="74">
                  <c:v>7</c:v>
                </c:pt>
                <c:pt idx="75">
                  <c:v>7</c:v>
                </c:pt>
                <c:pt idx="76">
                  <c:v>7</c:v>
                </c:pt>
                <c:pt idx="77">
                  <c:v>7</c:v>
                </c:pt>
                <c:pt idx="78">
                  <c:v>7</c:v>
                </c:pt>
                <c:pt idx="79">
                  <c:v>7</c:v>
                </c:pt>
                <c:pt idx="80">
                  <c:v>7</c:v>
                </c:pt>
                <c:pt idx="81">
                  <c:v>7</c:v>
                </c:pt>
                <c:pt idx="82">
                  <c:v>7</c:v>
                </c:pt>
                <c:pt idx="83">
                  <c:v>7</c:v>
                </c:pt>
                <c:pt idx="84">
                  <c:v>8</c:v>
                </c:pt>
                <c:pt idx="85">
                  <c:v>8</c:v>
                </c:pt>
                <c:pt idx="86">
                  <c:v>8</c:v>
                </c:pt>
                <c:pt idx="87">
                  <c:v>8</c:v>
                </c:pt>
                <c:pt idx="88">
                  <c:v>8</c:v>
                </c:pt>
                <c:pt idx="89">
                  <c:v>8</c:v>
                </c:pt>
                <c:pt idx="90">
                  <c:v>8</c:v>
                </c:pt>
                <c:pt idx="91">
                  <c:v>8</c:v>
                </c:pt>
                <c:pt idx="92">
                  <c:v>8</c:v>
                </c:pt>
                <c:pt idx="93">
                  <c:v>8</c:v>
                </c:pt>
                <c:pt idx="94">
                  <c:v>8</c:v>
                </c:pt>
                <c:pt idx="95">
                  <c:v>8</c:v>
                </c:pt>
                <c:pt idx="96">
                  <c:v>9</c:v>
                </c:pt>
                <c:pt idx="97">
                  <c:v>9</c:v>
                </c:pt>
                <c:pt idx="98">
                  <c:v>9</c:v>
                </c:pt>
                <c:pt idx="99">
                  <c:v>9</c:v>
                </c:pt>
                <c:pt idx="100">
                  <c:v>9</c:v>
                </c:pt>
                <c:pt idx="101">
                  <c:v>9</c:v>
                </c:pt>
                <c:pt idx="102">
                  <c:v>9</c:v>
                </c:pt>
                <c:pt idx="103">
                  <c:v>9</c:v>
                </c:pt>
                <c:pt idx="104">
                  <c:v>9</c:v>
                </c:pt>
                <c:pt idx="105">
                  <c:v>9</c:v>
                </c:pt>
                <c:pt idx="106">
                  <c:v>9</c:v>
                </c:pt>
                <c:pt idx="107">
                  <c:v>9</c:v>
                </c:pt>
                <c:pt idx="108">
                  <c:v>10</c:v>
                </c:pt>
                <c:pt idx="109">
                  <c:v>10</c:v>
                </c:pt>
                <c:pt idx="110">
                  <c:v>10</c:v>
                </c:pt>
                <c:pt idx="111">
                  <c:v>10</c:v>
                </c:pt>
                <c:pt idx="112">
                  <c:v>10</c:v>
                </c:pt>
                <c:pt idx="113">
                  <c:v>10</c:v>
                </c:pt>
                <c:pt idx="114">
                  <c:v>10</c:v>
                </c:pt>
                <c:pt idx="115">
                  <c:v>10</c:v>
                </c:pt>
                <c:pt idx="116">
                  <c:v>10</c:v>
                </c:pt>
                <c:pt idx="117">
                  <c:v>10</c:v>
                </c:pt>
                <c:pt idx="118">
                  <c:v>10</c:v>
                </c:pt>
                <c:pt idx="119">
                  <c:v>10</c:v>
                </c:pt>
                <c:pt idx="120">
                  <c:v>11</c:v>
                </c:pt>
                <c:pt idx="121">
                  <c:v>11</c:v>
                </c:pt>
                <c:pt idx="122">
                  <c:v>11</c:v>
                </c:pt>
                <c:pt idx="123">
                  <c:v>11</c:v>
                </c:pt>
                <c:pt idx="124">
                  <c:v>11</c:v>
                </c:pt>
                <c:pt idx="125">
                  <c:v>11</c:v>
                </c:pt>
                <c:pt idx="126">
                  <c:v>11</c:v>
                </c:pt>
                <c:pt idx="127">
                  <c:v>11</c:v>
                </c:pt>
                <c:pt idx="128">
                  <c:v>11</c:v>
                </c:pt>
                <c:pt idx="129">
                  <c:v>11</c:v>
                </c:pt>
                <c:pt idx="130">
                  <c:v>11</c:v>
                </c:pt>
                <c:pt idx="131">
                  <c:v>11</c:v>
                </c:pt>
                <c:pt idx="132">
                  <c:v>12</c:v>
                </c:pt>
                <c:pt idx="133">
                  <c:v>12</c:v>
                </c:pt>
                <c:pt idx="134">
                  <c:v>12</c:v>
                </c:pt>
                <c:pt idx="135">
                  <c:v>12</c:v>
                </c:pt>
                <c:pt idx="136">
                  <c:v>12</c:v>
                </c:pt>
                <c:pt idx="137">
                  <c:v>12</c:v>
                </c:pt>
                <c:pt idx="138">
                  <c:v>12</c:v>
                </c:pt>
                <c:pt idx="139">
                  <c:v>12</c:v>
                </c:pt>
                <c:pt idx="140">
                  <c:v>12</c:v>
                </c:pt>
                <c:pt idx="141">
                  <c:v>12</c:v>
                </c:pt>
                <c:pt idx="142">
                  <c:v>12</c:v>
                </c:pt>
                <c:pt idx="143">
                  <c:v>12</c:v>
                </c:pt>
                <c:pt idx="144">
                  <c:v>13</c:v>
                </c:pt>
                <c:pt idx="145">
                  <c:v>13</c:v>
                </c:pt>
                <c:pt idx="146">
                  <c:v>13</c:v>
                </c:pt>
                <c:pt idx="147">
                  <c:v>13</c:v>
                </c:pt>
                <c:pt idx="148">
                  <c:v>13</c:v>
                </c:pt>
                <c:pt idx="149">
                  <c:v>13</c:v>
                </c:pt>
                <c:pt idx="150">
                  <c:v>13</c:v>
                </c:pt>
                <c:pt idx="151">
                  <c:v>13</c:v>
                </c:pt>
                <c:pt idx="152">
                  <c:v>13</c:v>
                </c:pt>
                <c:pt idx="153">
                  <c:v>13</c:v>
                </c:pt>
                <c:pt idx="154">
                  <c:v>13</c:v>
                </c:pt>
                <c:pt idx="155">
                  <c:v>13</c:v>
                </c:pt>
                <c:pt idx="156">
                  <c:v>14</c:v>
                </c:pt>
                <c:pt idx="157">
                  <c:v>14</c:v>
                </c:pt>
                <c:pt idx="158">
                  <c:v>14</c:v>
                </c:pt>
                <c:pt idx="159">
                  <c:v>14</c:v>
                </c:pt>
                <c:pt idx="160">
                  <c:v>14</c:v>
                </c:pt>
                <c:pt idx="161">
                  <c:v>14</c:v>
                </c:pt>
                <c:pt idx="162">
                  <c:v>14</c:v>
                </c:pt>
                <c:pt idx="163">
                  <c:v>14</c:v>
                </c:pt>
                <c:pt idx="164">
                  <c:v>14</c:v>
                </c:pt>
                <c:pt idx="165">
                  <c:v>14</c:v>
                </c:pt>
                <c:pt idx="166">
                  <c:v>14</c:v>
                </c:pt>
                <c:pt idx="167">
                  <c:v>14</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16</c:v>
                </c:pt>
                <c:pt idx="181">
                  <c:v>16</c:v>
                </c:pt>
                <c:pt idx="182">
                  <c:v>16</c:v>
                </c:pt>
                <c:pt idx="183">
                  <c:v>16</c:v>
                </c:pt>
                <c:pt idx="184">
                  <c:v>16</c:v>
                </c:pt>
                <c:pt idx="185">
                  <c:v>16</c:v>
                </c:pt>
                <c:pt idx="186">
                  <c:v>16</c:v>
                </c:pt>
                <c:pt idx="187">
                  <c:v>16</c:v>
                </c:pt>
                <c:pt idx="188">
                  <c:v>16</c:v>
                </c:pt>
                <c:pt idx="189">
                  <c:v>16</c:v>
                </c:pt>
                <c:pt idx="190">
                  <c:v>16</c:v>
                </c:pt>
                <c:pt idx="191">
                  <c:v>16</c:v>
                </c:pt>
                <c:pt idx="192">
                  <c:v>17</c:v>
                </c:pt>
                <c:pt idx="193">
                  <c:v>17</c:v>
                </c:pt>
                <c:pt idx="194">
                  <c:v>17</c:v>
                </c:pt>
                <c:pt idx="195">
                  <c:v>17</c:v>
                </c:pt>
                <c:pt idx="196">
                  <c:v>17</c:v>
                </c:pt>
                <c:pt idx="197">
                  <c:v>17</c:v>
                </c:pt>
                <c:pt idx="198">
                  <c:v>17</c:v>
                </c:pt>
                <c:pt idx="199">
                  <c:v>17</c:v>
                </c:pt>
                <c:pt idx="200">
                  <c:v>17</c:v>
                </c:pt>
                <c:pt idx="201">
                  <c:v>17</c:v>
                </c:pt>
                <c:pt idx="202">
                  <c:v>17</c:v>
                </c:pt>
                <c:pt idx="203">
                  <c:v>17</c:v>
                </c:pt>
                <c:pt idx="204">
                  <c:v>18</c:v>
                </c:pt>
                <c:pt idx="205">
                  <c:v>18</c:v>
                </c:pt>
                <c:pt idx="206">
                  <c:v>18</c:v>
                </c:pt>
                <c:pt idx="207">
                  <c:v>18</c:v>
                </c:pt>
                <c:pt idx="208">
                  <c:v>18</c:v>
                </c:pt>
                <c:pt idx="209">
                  <c:v>18</c:v>
                </c:pt>
                <c:pt idx="210">
                  <c:v>18</c:v>
                </c:pt>
                <c:pt idx="211">
                  <c:v>18</c:v>
                </c:pt>
                <c:pt idx="212">
                  <c:v>18</c:v>
                </c:pt>
                <c:pt idx="213">
                  <c:v>18</c:v>
                </c:pt>
                <c:pt idx="214">
                  <c:v>18</c:v>
                </c:pt>
                <c:pt idx="215">
                  <c:v>18</c:v>
                </c:pt>
                <c:pt idx="216">
                  <c:v>19</c:v>
                </c:pt>
                <c:pt idx="217">
                  <c:v>19</c:v>
                </c:pt>
                <c:pt idx="218">
                  <c:v>19</c:v>
                </c:pt>
                <c:pt idx="219">
                  <c:v>19</c:v>
                </c:pt>
                <c:pt idx="220">
                  <c:v>19</c:v>
                </c:pt>
                <c:pt idx="221">
                  <c:v>19</c:v>
                </c:pt>
                <c:pt idx="222">
                  <c:v>19</c:v>
                </c:pt>
                <c:pt idx="223">
                  <c:v>19</c:v>
                </c:pt>
                <c:pt idx="224">
                  <c:v>19</c:v>
                </c:pt>
                <c:pt idx="225">
                  <c:v>19</c:v>
                </c:pt>
                <c:pt idx="226">
                  <c:v>19</c:v>
                </c:pt>
                <c:pt idx="227">
                  <c:v>19</c:v>
                </c:pt>
                <c:pt idx="228">
                  <c:v>20</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BTL_vs_LP_Annualised_Return!$M$37:$M$276</c:f>
              <c:numCache>
                <c:formatCode>_(* #,##0_);_(* \(#,##0\);_(* "-"??_);_(@_)</c:formatCode>
                <c:ptCount val="240"/>
                <c:pt idx="0">
                  <c:v>-111500</c:v>
                </c:pt>
                <c:pt idx="1">
                  <c:v>-104949.24457768614</c:v>
                </c:pt>
                <c:pt idx="2">
                  <c:v>-98343.017457749869</c:v>
                </c:pt>
                <c:pt idx="3">
                  <c:v>-91680.872723907974</c:v>
                </c:pt>
                <c:pt idx="4">
                  <c:v>-84962.360874268503</c:v>
                </c:pt>
                <c:pt idx="5">
                  <c:v>-78187.028792489902</c:v>
                </c:pt>
                <c:pt idx="6">
                  <c:v>-71354.419718708756</c:v>
                </c:pt>
                <c:pt idx="7">
                  <c:v>-64464.07322023312</c:v>
                </c:pt>
                <c:pt idx="8">
                  <c:v>-57515.525162000005</c:v>
                </c:pt>
                <c:pt idx="9">
                  <c:v>-50508.307676795317</c:v>
                </c:pt>
                <c:pt idx="10">
                  <c:v>-43441.949135234892</c:v>
                </c:pt>
                <c:pt idx="11">
                  <c:v>-36315.974115502322</c:v>
                </c:pt>
                <c:pt idx="12">
                  <c:v>-28629.903372845285</c:v>
                </c:pt>
                <c:pt idx="13">
                  <c:v>-20883.253808824571</c:v>
                </c:pt>
                <c:pt idx="14">
                  <c:v>-13075.538440317156</c:v>
                </c:pt>
                <c:pt idx="15">
                  <c:v>-5206.2663682689599</c:v>
                </c:pt>
                <c:pt idx="16">
                  <c:v>2725.0572538031993</c:v>
                </c:pt>
                <c:pt idx="17">
                  <c:v>10718.931251563568</c:v>
                </c:pt>
                <c:pt idx="18">
                  <c:v>18775.858461864744</c:v>
                </c:pt>
                <c:pt idx="19">
                  <c:v>26896.345765012615</c:v>
                </c:pt>
                <c:pt idx="20">
                  <c:v>35080.904117290469</c:v>
                </c:pt>
                <c:pt idx="21">
                  <c:v>43330.048583744989</c:v>
                </c:pt>
                <c:pt idx="22">
                  <c:v>51644.29837123688</c:v>
                </c:pt>
                <c:pt idx="23">
                  <c:v>60024.176861755754</c:v>
                </c:pt>
                <c:pt idx="24">
                  <c:v>69000.211646004813</c:v>
                </c:pt>
                <c:pt idx="25">
                  <c:v>78042.934557254688</c:v>
                </c:pt>
                <c:pt idx="26">
                  <c:v>87152.881705470005</c:v>
                </c:pt>
                <c:pt idx="27">
                  <c:v>96330.593511710147</c:v>
                </c:pt>
                <c:pt idx="28">
                  <c:v>105576.61474280807</c:v>
                </c:pt>
                <c:pt idx="29">
                  <c:v>114891.49454632617</c:v>
                </c:pt>
                <c:pt idx="30">
                  <c:v>124275.78648579548</c:v>
                </c:pt>
                <c:pt idx="31">
                  <c:v>133730.04857623691</c:v>
                </c:pt>
                <c:pt idx="32">
                  <c:v>143254.84331996908</c:v>
                </c:pt>
                <c:pt idx="33">
                  <c:v>152850.73774270399</c:v>
                </c:pt>
                <c:pt idx="34">
                  <c:v>162518.30342993315</c:v>
                </c:pt>
                <c:pt idx="35">
                  <c:v>172258.11656360683</c:v>
                </c:pt>
                <c:pt idx="36">
                  <c:v>182469.529668239</c:v>
                </c:pt>
                <c:pt idx="37">
                  <c:v>192756.87504720432</c:v>
                </c:pt>
                <c:pt idx="38">
                  <c:v>203120.76101698994</c:v>
                </c:pt>
                <c:pt idx="39">
                  <c:v>213561.80076839926</c:v>
                </c:pt>
                <c:pt idx="40">
                  <c:v>224080.61240561688</c:v>
                </c:pt>
                <c:pt idx="41">
                  <c:v>234677.81898558594</c:v>
                </c:pt>
                <c:pt idx="42">
                  <c:v>245354.04855770175</c:v>
                </c:pt>
                <c:pt idx="43">
                  <c:v>256109.93420382304</c:v>
                </c:pt>
                <c:pt idx="44">
                  <c:v>266946.11407860386</c:v>
                </c:pt>
                <c:pt idx="45">
                  <c:v>277863.23145014897</c:v>
                </c:pt>
                <c:pt idx="46">
                  <c:v>288861.93474099576</c:v>
                </c:pt>
                <c:pt idx="47">
                  <c:v>299942.87756942376</c:v>
                </c:pt>
                <c:pt idx="48">
                  <c:v>311458.0685110956</c:v>
                </c:pt>
                <c:pt idx="49">
                  <c:v>323056.82198103168</c:v>
                </c:pt>
                <c:pt idx="50">
                  <c:v>334739.80743592157</c:v>
                </c:pt>
                <c:pt idx="51">
                  <c:v>346507.69969677454</c:v>
                </c:pt>
                <c:pt idx="52">
                  <c:v>358361.17899191211</c:v>
                </c:pt>
                <c:pt idx="53">
                  <c:v>370300.93100030394</c:v>
                </c:pt>
                <c:pt idx="54">
                  <c:v>382327.64689525362</c:v>
                </c:pt>
                <c:pt idx="55">
                  <c:v>394442.02338843222</c:v>
                </c:pt>
                <c:pt idx="56">
                  <c:v>406644.76277426601</c:v>
                </c:pt>
                <c:pt idx="57">
                  <c:v>418936.57297467988</c:v>
                </c:pt>
                <c:pt idx="58">
                  <c:v>431318.16758419934</c:v>
                </c:pt>
                <c:pt idx="59">
                  <c:v>443790.26591541397</c:v>
                </c:pt>
                <c:pt idx="60">
                  <c:v>456726.0237480058</c:v>
                </c:pt>
                <c:pt idx="61">
                  <c:v>469753.7412653442</c:v>
                </c:pt>
                <c:pt idx="62">
                  <c:v>482874.15521065134</c:v>
                </c:pt>
                <c:pt idx="63">
                  <c:v>496088.00823074172</c:v>
                </c:pt>
                <c:pt idx="64">
                  <c:v>509396.04892333737</c:v>
                </c:pt>
                <c:pt idx="65">
                  <c:v>522799.03188476182</c:v>
                </c:pt>
                <c:pt idx="66">
                  <c:v>536297.71775801759</c:v>
                </c:pt>
                <c:pt idx="67">
                  <c:v>549892.87328124791</c:v>
                </c:pt>
                <c:pt idx="68">
                  <c:v>563585.27133658784</c:v>
                </c:pt>
                <c:pt idx="69">
                  <c:v>577375.69099940639</c:v>
                </c:pt>
                <c:pt idx="70">
                  <c:v>591264.91758794372</c:v>
                </c:pt>
                <c:pt idx="71">
                  <c:v>605253.7427133458</c:v>
                </c:pt>
                <c:pt idx="72">
                  <c:v>619737.7408754928</c:v>
                </c:pt>
                <c:pt idx="73">
                  <c:v>634322.93987766386</c:v>
                </c:pt>
                <c:pt idx="74">
                  <c:v>649010.15051396028</c:v>
                </c:pt>
                <c:pt idx="75">
                  <c:v>663800.1900755727</c:v>
                </c:pt>
                <c:pt idx="76">
                  <c:v>678693.88240285404</c:v>
                </c:pt>
                <c:pt idx="77">
                  <c:v>693692.05793780938</c:v>
                </c:pt>
                <c:pt idx="78">
                  <c:v>708795.55377700797</c:v>
                </c:pt>
                <c:pt idx="79">
                  <c:v>724005.2137249175</c:v>
                </c:pt>
                <c:pt idx="80">
                  <c:v>739321.88834766764</c:v>
                </c:pt>
                <c:pt idx="81">
                  <c:v>754746.43502724369</c:v>
                </c:pt>
                <c:pt idx="82">
                  <c:v>770279.71801611467</c:v>
                </c:pt>
                <c:pt idx="83">
                  <c:v>785922.60849229991</c:v>
                </c:pt>
                <c:pt idx="84">
                  <c:v>802094.44775299169</c:v>
                </c:pt>
                <c:pt idx="85">
                  <c:v>818377.65785616147</c:v>
                </c:pt>
                <c:pt idx="86">
                  <c:v>834773.1310913082</c:v>
                </c:pt>
                <c:pt idx="87">
                  <c:v>851281.76689819468</c:v>
                </c:pt>
                <c:pt idx="88">
                  <c:v>867904.47192415863</c:v>
                </c:pt>
                <c:pt idx="89">
                  <c:v>884642.16008187935</c:v>
                </c:pt>
                <c:pt idx="90">
                  <c:v>901495.75260761031</c:v>
                </c:pt>
                <c:pt idx="91">
                  <c:v>918466.17811987747</c:v>
                </c:pt>
                <c:pt idx="92">
                  <c:v>935554.37267864833</c:v>
                </c:pt>
                <c:pt idx="93">
                  <c:v>952761.27984497428</c:v>
                </c:pt>
                <c:pt idx="94">
                  <c:v>970087.85074111377</c:v>
                </c:pt>
                <c:pt idx="95">
                  <c:v>987535.04411113437</c:v>
                </c:pt>
                <c:pt idx="96">
                  <c:v>1005547.3973084049</c:v>
                </c:pt>
                <c:pt idx="97">
                  <c:v>1023682.3135779672</c:v>
                </c:pt>
                <c:pt idx="98">
                  <c:v>1041940.7748978161</c:v>
                </c:pt>
                <c:pt idx="99">
                  <c:v>1060323.7711150669</c:v>
                </c:pt>
                <c:pt idx="100">
                  <c:v>1078832.300009029</c:v>
                </c:pt>
                <c:pt idx="101">
                  <c:v>1097467.3673547802</c:v>
                </c:pt>
                <c:pt idx="102">
                  <c:v>1116229.9869872567</c:v>
                </c:pt>
                <c:pt idx="103">
                  <c:v>1135121.1808658524</c:v>
                </c:pt>
                <c:pt idx="104">
                  <c:v>1154141.9791395394</c:v>
                </c:pt>
                <c:pt idx="105">
                  <c:v>1173293.4202125077</c:v>
                </c:pt>
                <c:pt idx="106">
                  <c:v>1192576.5508103329</c:v>
                </c:pt>
                <c:pt idx="107">
                  <c:v>1211992.4260466727</c:v>
                </c:pt>
                <c:pt idx="108">
                  <c:v>1232012.2946724868</c:v>
                </c:pt>
                <c:pt idx="109">
                  <c:v>1252167.0435978496</c:v>
                </c:pt>
                <c:pt idx="110">
                  <c:v>1272457.7535062218</c:v>
                </c:pt>
                <c:pt idx="111">
                  <c:v>1292885.5137413279</c:v>
                </c:pt>
                <c:pt idx="112">
                  <c:v>1313451.422376571</c:v>
                </c:pt>
                <c:pt idx="113">
                  <c:v>1334156.5862850014</c:v>
                </c:pt>
                <c:pt idx="114">
                  <c:v>1355002.121209851</c:v>
                </c:pt>
                <c:pt idx="115">
                  <c:v>1375989.1518356288</c:v>
                </c:pt>
                <c:pt idx="116">
                  <c:v>1397118.8118597888</c:v>
                </c:pt>
                <c:pt idx="117">
                  <c:v>1418392.2440649709</c:v>
                </c:pt>
                <c:pt idx="118">
                  <c:v>1439810.6003918229</c:v>
                </c:pt>
                <c:pt idx="119">
                  <c:v>1461375.0420124056</c:v>
                </c:pt>
                <c:pt idx="120">
                  <c:v>1483585.1356970898</c:v>
                </c:pt>
                <c:pt idx="121">
                  <c:v>1505943.6650104276</c:v>
                </c:pt>
                <c:pt idx="122">
                  <c:v>1528451.819265052</c:v>
                </c:pt>
                <c:pt idx="123">
                  <c:v>1551110.79730456</c:v>
                </c:pt>
                <c:pt idx="124">
                  <c:v>1573921.8075799071</c:v>
                </c:pt>
                <c:pt idx="125">
                  <c:v>1596886.0682264133</c:v>
                </c:pt>
                <c:pt idx="126">
                  <c:v>1620004.8071413883</c:v>
                </c:pt>
                <c:pt idx="127">
                  <c:v>1643279.2620623794</c:v>
                </c:pt>
                <c:pt idx="128">
                  <c:v>1666710.6806460437</c:v>
                </c:pt>
                <c:pt idx="129">
                  <c:v>1690300.3205476559</c:v>
                </c:pt>
                <c:pt idx="130">
                  <c:v>1714049.4495012525</c:v>
                </c:pt>
                <c:pt idx="131">
                  <c:v>1737959.3454004175</c:v>
                </c:pt>
                <c:pt idx="132">
                  <c:v>1762559.596450197</c:v>
                </c:pt>
                <c:pt idx="133">
                  <c:v>1787323.2010377459</c:v>
                </c:pt>
                <c:pt idx="134">
                  <c:v>1812251.4680265135</c:v>
                </c:pt>
                <c:pt idx="135">
                  <c:v>1837345.7167691705</c:v>
                </c:pt>
                <c:pt idx="136">
                  <c:v>1862607.2771916895</c:v>
                </c:pt>
                <c:pt idx="137">
                  <c:v>1888037.4898780924</c:v>
                </c:pt>
                <c:pt idx="138">
                  <c:v>1913637.7061558831</c:v>
                </c:pt>
                <c:pt idx="139">
                  <c:v>1939409.288182165</c:v>
                </c:pt>
                <c:pt idx="140">
                  <c:v>1965353.6090304418</c:v>
                </c:pt>
                <c:pt idx="141">
                  <c:v>1991472.0527781267</c:v>
                </c:pt>
                <c:pt idx="142">
                  <c:v>2017766.0145947391</c:v>
                </c:pt>
                <c:pt idx="143">
                  <c:v>2044236.9008308188</c:v>
                </c:pt>
                <c:pt idx="144">
                  <c:v>2071446.1271822585</c:v>
                </c:pt>
                <c:pt idx="145">
                  <c:v>2098835.12455652</c:v>
                </c:pt>
                <c:pt idx="146">
                  <c:v>2126405.3333878233</c:v>
                </c:pt>
                <c:pt idx="147">
                  <c:v>2154158.2056542379</c:v>
                </c:pt>
                <c:pt idx="148">
                  <c:v>2182095.2049702154</c:v>
                </c:pt>
                <c:pt idx="149">
                  <c:v>2210217.8066798612</c:v>
                </c:pt>
                <c:pt idx="150">
                  <c:v>2238527.4979509576</c:v>
                </c:pt>
                <c:pt idx="151">
                  <c:v>2267025.7778697414</c:v>
                </c:pt>
                <c:pt idx="152">
                  <c:v>2295714.1575364387</c:v>
                </c:pt>
                <c:pt idx="153">
                  <c:v>2324594.1601615665</c:v>
                </c:pt>
                <c:pt idx="154">
                  <c:v>2353667.3211630057</c:v>
                </c:pt>
                <c:pt idx="155">
                  <c:v>2382935.1882638545</c:v>
                </c:pt>
                <c:pt idx="156">
                  <c:v>2412992.9195502573</c:v>
                </c:pt>
                <c:pt idx="157">
                  <c:v>2443248.4896932547</c:v>
                </c:pt>
                <c:pt idx="158">
                  <c:v>2473703.4839265873</c:v>
                </c:pt>
                <c:pt idx="159">
                  <c:v>2504359.5001885262</c:v>
                </c:pt>
                <c:pt idx="160">
                  <c:v>2535218.1492237193</c:v>
                </c:pt>
                <c:pt idx="161">
                  <c:v>2566281.0546858376</c:v>
                </c:pt>
                <c:pt idx="162">
                  <c:v>2597549.8532410585</c:v>
                </c:pt>
                <c:pt idx="163">
                  <c:v>2629026.1946723713</c:v>
                </c:pt>
                <c:pt idx="164">
                  <c:v>2660711.7419847217</c:v>
                </c:pt>
                <c:pt idx="165">
                  <c:v>2692608.1715109968</c:v>
                </c:pt>
                <c:pt idx="166">
                  <c:v>2724717.1730188639</c:v>
                </c:pt>
                <c:pt idx="167">
                  <c:v>2757040.4498184617</c:v>
                </c:pt>
                <c:pt idx="168">
                  <c:v>2790208.9327077004</c:v>
                </c:pt>
                <c:pt idx="169">
                  <c:v>2823595.1385714579</c:v>
                </c:pt>
                <c:pt idx="170">
                  <c:v>2857200.8120021182</c:v>
                </c:pt>
                <c:pt idx="171">
                  <c:v>2891027.7115740101</c:v>
                </c:pt>
                <c:pt idx="172">
                  <c:v>2925077.6099554924</c:v>
                </c:pt>
                <c:pt idx="173">
                  <c:v>2959352.2940219291</c:v>
                </c:pt>
                <c:pt idx="174">
                  <c:v>2993853.5649695764</c:v>
                </c:pt>
                <c:pt idx="175">
                  <c:v>3028583.2384303794</c:v>
                </c:pt>
                <c:pt idx="176">
                  <c:v>3063543.14458769</c:v>
                </c:pt>
                <c:pt idx="177">
                  <c:v>3098735.1282929131</c:v>
                </c:pt>
                <c:pt idx="178">
                  <c:v>3134161.049183086</c:v>
                </c:pt>
                <c:pt idx="179">
                  <c:v>3169822.7817994063</c:v>
                </c:pt>
                <c:pt idx="180">
                  <c:v>3206389.1823736471</c:v>
                </c:pt>
                <c:pt idx="181">
                  <c:v>3243195.1889477535</c:v>
                </c:pt>
                <c:pt idx="182">
                  <c:v>3280242.7214960768</c:v>
                </c:pt>
                <c:pt idx="183">
                  <c:v>3317533.7153808037</c:v>
                </c:pt>
                <c:pt idx="184">
                  <c:v>3355070.1214753012</c:v>
                </c:pt>
                <c:pt idx="185">
                  <c:v>3392853.9062884655</c:v>
                </c:pt>
                <c:pt idx="186">
                  <c:v>3430887.0520900553</c:v>
                </c:pt>
                <c:pt idx="187">
                  <c:v>3469171.5570370359</c:v>
                </c:pt>
                <c:pt idx="188">
                  <c:v>3507709.4353009337</c:v>
                </c:pt>
                <c:pt idx="189">
                  <c:v>3546502.7171962187</c:v>
                </c:pt>
                <c:pt idx="190">
                  <c:v>3585553.449309703</c:v>
                </c:pt>
                <c:pt idx="191">
                  <c:v>3624863.6946309949</c:v>
                </c:pt>
                <c:pt idx="192">
                  <c:v>3665142.5173509428</c:v>
                </c:pt>
                <c:pt idx="193">
                  <c:v>3705685.0289932913</c:v>
                </c:pt>
                <c:pt idx="194">
                  <c:v>3746493.3425491848</c:v>
                </c:pt>
                <c:pt idx="195">
                  <c:v>3787569.5879448759</c:v>
                </c:pt>
                <c:pt idx="196">
                  <c:v>3828915.9121774845</c:v>
                </c:pt>
                <c:pt idx="197">
                  <c:v>3870534.4794518473</c:v>
                </c:pt>
                <c:pt idx="198">
                  <c:v>3912427.4713184563</c:v>
                </c:pt>
                <c:pt idx="199">
                  <c:v>3954597.0868125185</c:v>
                </c:pt>
                <c:pt idx="200">
                  <c:v>3997045.5425941083</c:v>
                </c:pt>
                <c:pt idx="201">
                  <c:v>4039775.0730894655</c:v>
                </c:pt>
                <c:pt idx="202">
                  <c:v>4082787.9306334127</c:v>
                </c:pt>
                <c:pt idx="203">
                  <c:v>4126086.3856129213</c:v>
                </c:pt>
                <c:pt idx="204">
                  <c:v>4170422.130358804</c:v>
                </c:pt>
                <c:pt idx="205">
                  <c:v>4215048.068050649</c:v>
                </c:pt>
                <c:pt idx="206">
                  <c:v>4259966.5241048066</c:v>
                </c:pt>
                <c:pt idx="207">
                  <c:v>4305179.8425756348</c:v>
                </c:pt>
                <c:pt idx="208">
                  <c:v>4350690.3863049056</c:v>
                </c:pt>
                <c:pt idx="209">
                  <c:v>4396500.5370724211</c:v>
                </c:pt>
                <c:pt idx="210">
                  <c:v>4442612.6957478272</c:v>
                </c:pt>
                <c:pt idx="211">
                  <c:v>4489029.282443651</c:v>
                </c:pt>
                <c:pt idx="212">
                  <c:v>4535752.7366695628</c:v>
                </c:pt>
                <c:pt idx="213">
                  <c:v>4582785.5174878733</c:v>
                </c:pt>
                <c:pt idx="214">
                  <c:v>4630130.1036702832</c:v>
                </c:pt>
                <c:pt idx="215">
                  <c:v>4677788.9938558796</c:v>
                </c:pt>
                <c:pt idx="216">
                  <c:v>4726559.0746822152</c:v>
                </c:pt>
                <c:pt idx="217">
                  <c:v>4775648.5170304449</c:v>
                </c:pt>
                <c:pt idx="218">
                  <c:v>4825059.8801025646</c:v>
                </c:pt>
                <c:pt idx="219">
                  <c:v>4874795.7436127439</c:v>
                </c:pt>
                <c:pt idx="220">
                  <c:v>4924858.7079517664</c:v>
                </c:pt>
                <c:pt idx="221">
                  <c:v>4975251.3943527834</c:v>
                </c:pt>
                <c:pt idx="222">
                  <c:v>5025976.4450584073</c:v>
                </c:pt>
                <c:pt idx="223">
                  <c:v>5077036.5234891325</c:v>
                </c:pt>
                <c:pt idx="224">
                  <c:v>5128434.3144131182</c:v>
                </c:pt>
                <c:pt idx="225">
                  <c:v>5180172.5241173245</c:v>
                </c:pt>
                <c:pt idx="226">
                  <c:v>5232253.8805800248</c:v>
                </c:pt>
                <c:pt idx="227">
                  <c:v>5284681.1336447019</c:v>
                </c:pt>
                <c:pt idx="228">
                  <c:v>5338299.0852454407</c:v>
                </c:pt>
                <c:pt idx="229">
                  <c:v>5392268.499433306</c:v>
                </c:pt>
                <c:pt idx="230">
                  <c:v>5446592.192704767</c:v>
                </c:pt>
                <c:pt idx="231">
                  <c:v>5501273.0041311402</c:v>
                </c:pt>
                <c:pt idx="232">
                  <c:v>5556313.7955395589</c:v>
                </c:pt>
                <c:pt idx="233">
                  <c:v>5611717.4516954115</c:v>
                </c:pt>
                <c:pt idx="234">
                  <c:v>5667486.8804862294</c:v>
                </c:pt>
                <c:pt idx="235">
                  <c:v>5723625.0131070595</c:v>
                </c:pt>
                <c:pt idx="236">
                  <c:v>5780134.8042473085</c:v>
                </c:pt>
                <c:pt idx="237">
                  <c:v>5837019.2322791107</c:v>
                </c:pt>
                <c:pt idx="238">
                  <c:v>5894281.299447177</c:v>
                </c:pt>
                <c:pt idx="239">
                  <c:v>5951924.0320601864</c:v>
                </c:pt>
              </c:numCache>
            </c:numRef>
          </c:val>
          <c:smooth val="0"/>
        </c:ser>
        <c:ser>
          <c:idx val="1"/>
          <c:order val="1"/>
          <c:tx>
            <c:strRef>
              <c:f>BTL_vs_LP_Annualised_Return!$U$34</c:f>
              <c:strCache>
                <c:ptCount val="1"/>
                <c:pt idx="0">
                  <c:v>Listed Property</c:v>
                </c:pt>
              </c:strCache>
            </c:strRef>
          </c:tx>
          <c:cat>
            <c:numRef>
              <c:f>BTL_vs_LP_Annualised_Return!$C$37:$C$276</c:f>
              <c:numCache>
                <c:formatCode>_(* #,##0_);_(* \(#,##0\);_(* "-"??_);_(@_)</c:formatCode>
                <c:ptCount val="240"/>
                <c:pt idx="0">
                  <c:v>1</c:v>
                </c:pt>
                <c:pt idx="1">
                  <c:v>1</c:v>
                </c:pt>
                <c:pt idx="2">
                  <c:v>1</c:v>
                </c:pt>
                <c:pt idx="3">
                  <c:v>1</c:v>
                </c:pt>
                <c:pt idx="4">
                  <c:v>1</c:v>
                </c:pt>
                <c:pt idx="5">
                  <c:v>1</c:v>
                </c:pt>
                <c:pt idx="6">
                  <c:v>1</c:v>
                </c:pt>
                <c:pt idx="7">
                  <c:v>1</c:v>
                </c:pt>
                <c:pt idx="8">
                  <c:v>1</c:v>
                </c:pt>
                <c:pt idx="9">
                  <c:v>1</c:v>
                </c:pt>
                <c:pt idx="10">
                  <c:v>1</c:v>
                </c:pt>
                <c:pt idx="11">
                  <c:v>1</c:v>
                </c:pt>
                <c:pt idx="12">
                  <c:v>2</c:v>
                </c:pt>
                <c:pt idx="13">
                  <c:v>2</c:v>
                </c:pt>
                <c:pt idx="14">
                  <c:v>2</c:v>
                </c:pt>
                <c:pt idx="15">
                  <c:v>2</c:v>
                </c:pt>
                <c:pt idx="16">
                  <c:v>2</c:v>
                </c:pt>
                <c:pt idx="17">
                  <c:v>2</c:v>
                </c:pt>
                <c:pt idx="18">
                  <c:v>2</c:v>
                </c:pt>
                <c:pt idx="19">
                  <c:v>2</c:v>
                </c:pt>
                <c:pt idx="20">
                  <c:v>2</c:v>
                </c:pt>
                <c:pt idx="21">
                  <c:v>2</c:v>
                </c:pt>
                <c:pt idx="22">
                  <c:v>2</c:v>
                </c:pt>
                <c:pt idx="23">
                  <c:v>2</c:v>
                </c:pt>
                <c:pt idx="24">
                  <c:v>3</c:v>
                </c:pt>
                <c:pt idx="25">
                  <c:v>3</c:v>
                </c:pt>
                <c:pt idx="26">
                  <c:v>3</c:v>
                </c:pt>
                <c:pt idx="27">
                  <c:v>3</c:v>
                </c:pt>
                <c:pt idx="28">
                  <c:v>2.5330434782608702</c:v>
                </c:pt>
                <c:pt idx="29">
                  <c:v>2.5956521739130398</c:v>
                </c:pt>
                <c:pt idx="30">
                  <c:v>2.6582608695652201</c:v>
                </c:pt>
                <c:pt idx="31">
                  <c:v>2.7208695652173902</c:v>
                </c:pt>
                <c:pt idx="32">
                  <c:v>2.7834782608695599</c:v>
                </c:pt>
                <c:pt idx="33">
                  <c:v>2.8460869565217402</c:v>
                </c:pt>
                <c:pt idx="34">
                  <c:v>2.9086956521739098</c:v>
                </c:pt>
                <c:pt idx="35">
                  <c:v>2.9713043478260901</c:v>
                </c:pt>
                <c:pt idx="36">
                  <c:v>4</c:v>
                </c:pt>
                <c:pt idx="37">
                  <c:v>4</c:v>
                </c:pt>
                <c:pt idx="38">
                  <c:v>4</c:v>
                </c:pt>
                <c:pt idx="39">
                  <c:v>4</c:v>
                </c:pt>
                <c:pt idx="40">
                  <c:v>4</c:v>
                </c:pt>
                <c:pt idx="41">
                  <c:v>4</c:v>
                </c:pt>
                <c:pt idx="42">
                  <c:v>4</c:v>
                </c:pt>
                <c:pt idx="43">
                  <c:v>4</c:v>
                </c:pt>
                <c:pt idx="44">
                  <c:v>4</c:v>
                </c:pt>
                <c:pt idx="45">
                  <c:v>4</c:v>
                </c:pt>
                <c:pt idx="46">
                  <c:v>4</c:v>
                </c:pt>
                <c:pt idx="47">
                  <c:v>4</c:v>
                </c:pt>
                <c:pt idx="48">
                  <c:v>5</c:v>
                </c:pt>
                <c:pt idx="49">
                  <c:v>5</c:v>
                </c:pt>
                <c:pt idx="50">
                  <c:v>5</c:v>
                </c:pt>
                <c:pt idx="51">
                  <c:v>5</c:v>
                </c:pt>
                <c:pt idx="52">
                  <c:v>5</c:v>
                </c:pt>
                <c:pt idx="53">
                  <c:v>5</c:v>
                </c:pt>
                <c:pt idx="54">
                  <c:v>5</c:v>
                </c:pt>
                <c:pt idx="55">
                  <c:v>5</c:v>
                </c:pt>
                <c:pt idx="56">
                  <c:v>5</c:v>
                </c:pt>
                <c:pt idx="57">
                  <c:v>5</c:v>
                </c:pt>
                <c:pt idx="58">
                  <c:v>5</c:v>
                </c:pt>
                <c:pt idx="59">
                  <c:v>5</c:v>
                </c:pt>
                <c:pt idx="60">
                  <c:v>6</c:v>
                </c:pt>
                <c:pt idx="61">
                  <c:v>6</c:v>
                </c:pt>
                <c:pt idx="62">
                  <c:v>6</c:v>
                </c:pt>
                <c:pt idx="63">
                  <c:v>6</c:v>
                </c:pt>
                <c:pt idx="64">
                  <c:v>6</c:v>
                </c:pt>
                <c:pt idx="65">
                  <c:v>6</c:v>
                </c:pt>
                <c:pt idx="66">
                  <c:v>6</c:v>
                </c:pt>
                <c:pt idx="67">
                  <c:v>6</c:v>
                </c:pt>
                <c:pt idx="68">
                  <c:v>6</c:v>
                </c:pt>
                <c:pt idx="69">
                  <c:v>6</c:v>
                </c:pt>
                <c:pt idx="70">
                  <c:v>6</c:v>
                </c:pt>
                <c:pt idx="71">
                  <c:v>6</c:v>
                </c:pt>
                <c:pt idx="72">
                  <c:v>7</c:v>
                </c:pt>
                <c:pt idx="73">
                  <c:v>7</c:v>
                </c:pt>
                <c:pt idx="74">
                  <c:v>7</c:v>
                </c:pt>
                <c:pt idx="75">
                  <c:v>7</c:v>
                </c:pt>
                <c:pt idx="76">
                  <c:v>7</c:v>
                </c:pt>
                <c:pt idx="77">
                  <c:v>7</c:v>
                </c:pt>
                <c:pt idx="78">
                  <c:v>7</c:v>
                </c:pt>
                <c:pt idx="79">
                  <c:v>7</c:v>
                </c:pt>
                <c:pt idx="80">
                  <c:v>7</c:v>
                </c:pt>
                <c:pt idx="81">
                  <c:v>7</c:v>
                </c:pt>
                <c:pt idx="82">
                  <c:v>7</c:v>
                </c:pt>
                <c:pt idx="83">
                  <c:v>7</c:v>
                </c:pt>
                <c:pt idx="84">
                  <c:v>8</c:v>
                </c:pt>
                <c:pt idx="85">
                  <c:v>8</c:v>
                </c:pt>
                <c:pt idx="86">
                  <c:v>8</c:v>
                </c:pt>
                <c:pt idx="87">
                  <c:v>8</c:v>
                </c:pt>
                <c:pt idx="88">
                  <c:v>8</c:v>
                </c:pt>
                <c:pt idx="89">
                  <c:v>8</c:v>
                </c:pt>
                <c:pt idx="90">
                  <c:v>8</c:v>
                </c:pt>
                <c:pt idx="91">
                  <c:v>8</c:v>
                </c:pt>
                <c:pt idx="92">
                  <c:v>8</c:v>
                </c:pt>
                <c:pt idx="93">
                  <c:v>8</c:v>
                </c:pt>
                <c:pt idx="94">
                  <c:v>8</c:v>
                </c:pt>
                <c:pt idx="95">
                  <c:v>8</c:v>
                </c:pt>
                <c:pt idx="96">
                  <c:v>9</c:v>
                </c:pt>
                <c:pt idx="97">
                  <c:v>9</c:v>
                </c:pt>
                <c:pt idx="98">
                  <c:v>9</c:v>
                </c:pt>
                <c:pt idx="99">
                  <c:v>9</c:v>
                </c:pt>
                <c:pt idx="100">
                  <c:v>9</c:v>
                </c:pt>
                <c:pt idx="101">
                  <c:v>9</c:v>
                </c:pt>
                <c:pt idx="102">
                  <c:v>9</c:v>
                </c:pt>
                <c:pt idx="103">
                  <c:v>9</c:v>
                </c:pt>
                <c:pt idx="104">
                  <c:v>9</c:v>
                </c:pt>
                <c:pt idx="105">
                  <c:v>9</c:v>
                </c:pt>
                <c:pt idx="106">
                  <c:v>9</c:v>
                </c:pt>
                <c:pt idx="107">
                  <c:v>9</c:v>
                </c:pt>
                <c:pt idx="108">
                  <c:v>10</c:v>
                </c:pt>
                <c:pt idx="109">
                  <c:v>10</c:v>
                </c:pt>
                <c:pt idx="110">
                  <c:v>10</c:v>
                </c:pt>
                <c:pt idx="111">
                  <c:v>10</c:v>
                </c:pt>
                <c:pt idx="112">
                  <c:v>10</c:v>
                </c:pt>
                <c:pt idx="113">
                  <c:v>10</c:v>
                </c:pt>
                <c:pt idx="114">
                  <c:v>10</c:v>
                </c:pt>
                <c:pt idx="115">
                  <c:v>10</c:v>
                </c:pt>
                <c:pt idx="116">
                  <c:v>10</c:v>
                </c:pt>
                <c:pt idx="117">
                  <c:v>10</c:v>
                </c:pt>
                <c:pt idx="118">
                  <c:v>10</c:v>
                </c:pt>
                <c:pt idx="119">
                  <c:v>10</c:v>
                </c:pt>
                <c:pt idx="120">
                  <c:v>11</c:v>
                </c:pt>
                <c:pt idx="121">
                  <c:v>11</c:v>
                </c:pt>
                <c:pt idx="122">
                  <c:v>11</c:v>
                </c:pt>
                <c:pt idx="123">
                  <c:v>11</c:v>
                </c:pt>
                <c:pt idx="124">
                  <c:v>11</c:v>
                </c:pt>
                <c:pt idx="125">
                  <c:v>11</c:v>
                </c:pt>
                <c:pt idx="126">
                  <c:v>11</c:v>
                </c:pt>
                <c:pt idx="127">
                  <c:v>11</c:v>
                </c:pt>
                <c:pt idx="128">
                  <c:v>11</c:v>
                </c:pt>
                <c:pt idx="129">
                  <c:v>11</c:v>
                </c:pt>
                <c:pt idx="130">
                  <c:v>11</c:v>
                </c:pt>
                <c:pt idx="131">
                  <c:v>11</c:v>
                </c:pt>
                <c:pt idx="132">
                  <c:v>12</c:v>
                </c:pt>
                <c:pt idx="133">
                  <c:v>12</c:v>
                </c:pt>
                <c:pt idx="134">
                  <c:v>12</c:v>
                </c:pt>
                <c:pt idx="135">
                  <c:v>12</c:v>
                </c:pt>
                <c:pt idx="136">
                  <c:v>12</c:v>
                </c:pt>
                <c:pt idx="137">
                  <c:v>12</c:v>
                </c:pt>
                <c:pt idx="138">
                  <c:v>12</c:v>
                </c:pt>
                <c:pt idx="139">
                  <c:v>12</c:v>
                </c:pt>
                <c:pt idx="140">
                  <c:v>12</c:v>
                </c:pt>
                <c:pt idx="141">
                  <c:v>12</c:v>
                </c:pt>
                <c:pt idx="142">
                  <c:v>12</c:v>
                </c:pt>
                <c:pt idx="143">
                  <c:v>12</c:v>
                </c:pt>
                <c:pt idx="144">
                  <c:v>13</c:v>
                </c:pt>
                <c:pt idx="145">
                  <c:v>13</c:v>
                </c:pt>
                <c:pt idx="146">
                  <c:v>13</c:v>
                </c:pt>
                <c:pt idx="147">
                  <c:v>13</c:v>
                </c:pt>
                <c:pt idx="148">
                  <c:v>13</c:v>
                </c:pt>
                <c:pt idx="149">
                  <c:v>13</c:v>
                </c:pt>
                <c:pt idx="150">
                  <c:v>13</c:v>
                </c:pt>
                <c:pt idx="151">
                  <c:v>13</c:v>
                </c:pt>
                <c:pt idx="152">
                  <c:v>13</c:v>
                </c:pt>
                <c:pt idx="153">
                  <c:v>13</c:v>
                </c:pt>
                <c:pt idx="154">
                  <c:v>13</c:v>
                </c:pt>
                <c:pt idx="155">
                  <c:v>13</c:v>
                </c:pt>
                <c:pt idx="156">
                  <c:v>14</c:v>
                </c:pt>
                <c:pt idx="157">
                  <c:v>14</c:v>
                </c:pt>
                <c:pt idx="158">
                  <c:v>14</c:v>
                </c:pt>
                <c:pt idx="159">
                  <c:v>14</c:v>
                </c:pt>
                <c:pt idx="160">
                  <c:v>14</c:v>
                </c:pt>
                <c:pt idx="161">
                  <c:v>14</c:v>
                </c:pt>
                <c:pt idx="162">
                  <c:v>14</c:v>
                </c:pt>
                <c:pt idx="163">
                  <c:v>14</c:v>
                </c:pt>
                <c:pt idx="164">
                  <c:v>14</c:v>
                </c:pt>
                <c:pt idx="165">
                  <c:v>14</c:v>
                </c:pt>
                <c:pt idx="166">
                  <c:v>14</c:v>
                </c:pt>
                <c:pt idx="167">
                  <c:v>14</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16</c:v>
                </c:pt>
                <c:pt idx="181">
                  <c:v>16</c:v>
                </c:pt>
                <c:pt idx="182">
                  <c:v>16</c:v>
                </c:pt>
                <c:pt idx="183">
                  <c:v>16</c:v>
                </c:pt>
                <c:pt idx="184">
                  <c:v>16</c:v>
                </c:pt>
                <c:pt idx="185">
                  <c:v>16</c:v>
                </c:pt>
                <c:pt idx="186">
                  <c:v>16</c:v>
                </c:pt>
                <c:pt idx="187">
                  <c:v>16</c:v>
                </c:pt>
                <c:pt idx="188">
                  <c:v>16</c:v>
                </c:pt>
                <c:pt idx="189">
                  <c:v>16</c:v>
                </c:pt>
                <c:pt idx="190">
                  <c:v>16</c:v>
                </c:pt>
                <c:pt idx="191">
                  <c:v>16</c:v>
                </c:pt>
                <c:pt idx="192">
                  <c:v>17</c:v>
                </c:pt>
                <c:pt idx="193">
                  <c:v>17</c:v>
                </c:pt>
                <c:pt idx="194">
                  <c:v>17</c:v>
                </c:pt>
                <c:pt idx="195">
                  <c:v>17</c:v>
                </c:pt>
                <c:pt idx="196">
                  <c:v>17</c:v>
                </c:pt>
                <c:pt idx="197">
                  <c:v>17</c:v>
                </c:pt>
                <c:pt idx="198">
                  <c:v>17</c:v>
                </c:pt>
                <c:pt idx="199">
                  <c:v>17</c:v>
                </c:pt>
                <c:pt idx="200">
                  <c:v>17</c:v>
                </c:pt>
                <c:pt idx="201">
                  <c:v>17</c:v>
                </c:pt>
                <c:pt idx="202">
                  <c:v>17</c:v>
                </c:pt>
                <c:pt idx="203">
                  <c:v>17</c:v>
                </c:pt>
                <c:pt idx="204">
                  <c:v>18</c:v>
                </c:pt>
                <c:pt idx="205">
                  <c:v>18</c:v>
                </c:pt>
                <c:pt idx="206">
                  <c:v>18</c:v>
                </c:pt>
                <c:pt idx="207">
                  <c:v>18</c:v>
                </c:pt>
                <c:pt idx="208">
                  <c:v>18</c:v>
                </c:pt>
                <c:pt idx="209">
                  <c:v>18</c:v>
                </c:pt>
                <c:pt idx="210">
                  <c:v>18</c:v>
                </c:pt>
                <c:pt idx="211">
                  <c:v>18</c:v>
                </c:pt>
                <c:pt idx="212">
                  <c:v>18</c:v>
                </c:pt>
                <c:pt idx="213">
                  <c:v>18</c:v>
                </c:pt>
                <c:pt idx="214">
                  <c:v>18</c:v>
                </c:pt>
                <c:pt idx="215">
                  <c:v>18</c:v>
                </c:pt>
                <c:pt idx="216">
                  <c:v>19</c:v>
                </c:pt>
                <c:pt idx="217">
                  <c:v>19</c:v>
                </c:pt>
                <c:pt idx="218">
                  <c:v>19</c:v>
                </c:pt>
                <c:pt idx="219">
                  <c:v>19</c:v>
                </c:pt>
                <c:pt idx="220">
                  <c:v>19</c:v>
                </c:pt>
                <c:pt idx="221">
                  <c:v>19</c:v>
                </c:pt>
                <c:pt idx="222">
                  <c:v>19</c:v>
                </c:pt>
                <c:pt idx="223">
                  <c:v>19</c:v>
                </c:pt>
                <c:pt idx="224">
                  <c:v>19</c:v>
                </c:pt>
                <c:pt idx="225">
                  <c:v>19</c:v>
                </c:pt>
                <c:pt idx="226">
                  <c:v>19</c:v>
                </c:pt>
                <c:pt idx="227">
                  <c:v>19</c:v>
                </c:pt>
                <c:pt idx="228">
                  <c:v>20</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BTL_vs_LP_Annualised_Return!$Y$37:$Y$276</c:f>
              <c:numCache>
                <c:formatCode>_(* #,##0_);_(* \(#,##0\);_(* "-"??_);_(@_)</c:formatCode>
                <c:ptCount val="240"/>
                <c:pt idx="0">
                  <c:v>-2000</c:v>
                </c:pt>
                <c:pt idx="1">
                  <c:v>1783.1569269593078</c:v>
                </c:pt>
                <c:pt idx="2">
                  <c:v>5641.5940680786316</c:v>
                </c:pt>
                <c:pt idx="3">
                  <c:v>9576.6340583785241</c:v>
                </c:pt>
                <c:pt idx="4">
                  <c:v>13589.621645769821</c:v>
                </c:pt>
                <c:pt idx="5">
                  <c:v>17681.924052578448</c:v>
                </c:pt>
                <c:pt idx="6">
                  <c:v>21854.931342918273</c:v>
                </c:pt>
                <c:pt idx="7">
                  <c:v>26110.05679600632</c:v>
                </c:pt>
                <c:pt idx="8">
                  <c:v>30448.737285515759</c:v>
                </c:pt>
                <c:pt idx="9">
                  <c:v>34872.433665063974</c:v>
                </c:pt>
                <c:pt idx="10">
                  <c:v>39382.631159934514</c:v>
                </c:pt>
                <c:pt idx="11">
                  <c:v>43980.839765132834</c:v>
                </c:pt>
                <c:pt idx="12">
                  <c:v>48668.594649878367</c:v>
                </c:pt>
                <c:pt idx="13">
                  <c:v>52944.530694087924</c:v>
                </c:pt>
                <c:pt idx="14">
                  <c:v>57305.107747092377</c:v>
                </c:pt>
                <c:pt idx="15">
                  <c:v>61751.810053536712</c:v>
                </c:pt>
                <c:pt idx="16">
                  <c:v>66286.146652131618</c:v>
                </c:pt>
                <c:pt idx="17">
                  <c:v>70909.651780854154</c:v>
                </c:pt>
                <c:pt idx="18">
                  <c:v>75623.885288702513</c:v>
                </c:pt>
                <c:pt idx="19">
                  <c:v>80430.433054109119</c:v>
                </c:pt>
                <c:pt idx="20">
                  <c:v>85330.90741011998</c:v>
                </c:pt>
                <c:pt idx="21">
                  <c:v>90326.947576448947</c:v>
                </c:pt>
                <c:pt idx="22">
                  <c:v>95420.220098517413</c:v>
                </c:pt>
                <c:pt idx="23">
                  <c:v>100612.41929359193</c:v>
                </c:pt>
                <c:pt idx="24">
                  <c:v>105905.26770413402</c:v>
                </c:pt>
                <c:pt idx="25">
                  <c:v>110767.41513145721</c:v>
                </c:pt>
                <c:pt idx="26">
                  <c:v>115725.20743535366</c:v>
                </c:pt>
                <c:pt idx="27">
                  <c:v>120780.31795134471</c:v>
                </c:pt>
                <c:pt idx="28">
                  <c:v>125934.44793956903</c:v>
                </c:pt>
                <c:pt idx="29">
                  <c:v>131189.32704092967</c:v>
                </c:pt>
                <c:pt idx="30">
                  <c:v>136546.7137406171</c:v>
                </c:pt>
                <c:pt idx="31">
                  <c:v>142008.39583912631</c:v>
                </c:pt>
                <c:pt idx="32">
                  <c:v>147576.19093088899</c:v>
                </c:pt>
                <c:pt idx="33">
                  <c:v>153251.94689064333</c:v>
                </c:pt>
                <c:pt idx="34">
                  <c:v>159037.54236766556</c:v>
                </c:pt>
                <c:pt idx="35">
                  <c:v>164934.88728798996</c:v>
                </c:pt>
                <c:pt idx="36">
                  <c:v>170945.92336474592</c:v>
                </c:pt>
                <c:pt idx="37">
                  <c:v>176671.51939562272</c:v>
                </c:pt>
                <c:pt idx="38">
                  <c:v>182505.83174522544</c:v>
                </c:pt>
                <c:pt idx="39">
                  <c:v>188450.73900734889</c:v>
                </c:pt>
                <c:pt idx="40">
                  <c:v>194508.15097119572</c:v>
                </c:pt>
                <c:pt idx="41">
                  <c:v>200680.00912990581</c:v>
                </c:pt>
                <c:pt idx="42">
                  <c:v>206968.28719730201</c:v>
                </c:pt>
                <c:pt idx="43">
                  <c:v>213374.99163298332</c:v>
                </c:pt>
                <c:pt idx="44">
                  <c:v>219902.16217590013</c:v>
                </c:pt>
                <c:pt idx="45">
                  <c:v>226551.87238654838</c:v>
                </c:pt>
                <c:pt idx="46">
                  <c:v>233326.23019792011</c:v>
                </c:pt>
                <c:pt idx="47">
                  <c:v>240227.37847535283</c:v>
                </c:pt>
                <c:pt idx="48">
                  <c:v>247257.495585419</c:v>
                </c:pt>
                <c:pt idx="49">
                  <c:v>254065.39024359651</c:v>
                </c:pt>
                <c:pt idx="50">
                  <c:v>261001.0606070722</c:v>
                </c:pt>
                <c:pt idx="51">
                  <c:v>268066.70444593986</c:v>
                </c:pt>
                <c:pt idx="52">
                  <c:v>275264.55594966793</c:v>
                </c:pt>
                <c:pt idx="53">
                  <c:v>282596.88632019347</c:v>
                </c:pt>
                <c:pt idx="54">
                  <c:v>290066.00437459227</c:v>
                </c:pt>
                <c:pt idx="55">
                  <c:v>297674.25715748122</c:v>
                </c:pt>
                <c:pt idx="56">
                  <c:v>305424.03056330734</c:v>
                </c:pt>
                <c:pt idx="57">
                  <c:v>313317.7499686841</c:v>
                </c:pt>
                <c:pt idx="58">
                  <c:v>321357.8808749353</c:v>
                </c:pt>
                <c:pt idx="59">
                  <c:v>329546.9295610119</c:v>
                </c:pt>
                <c:pt idx="60">
                  <c:v>337887.44374694722</c:v>
                </c:pt>
                <c:pt idx="61">
                  <c:v>346007.40319379017</c:v>
                </c:pt>
                <c:pt idx="62">
                  <c:v>354278.05240436702</c:v>
                </c:pt>
                <c:pt idx="63">
                  <c:v>362701.97146814235</c:v>
                </c:pt>
                <c:pt idx="64">
                  <c:v>371281.78314048552</c:v>
                </c:pt>
                <c:pt idx="65">
                  <c:v>380020.15353679413</c:v>
                </c:pt>
                <c:pt idx="66">
                  <c:v>388919.7928378213</c:v>
                </c:pt>
                <c:pt idx="67">
                  <c:v>397983.45600638515</c:v>
                </c:pt>
                <c:pt idx="68">
                  <c:v>407213.94351564505</c:v>
                </c:pt>
                <c:pt idx="69">
                  <c:v>416614.10208912997</c:v>
                </c:pt>
                <c:pt idx="70">
                  <c:v>426186.82545270736</c:v>
                </c:pt>
                <c:pt idx="71">
                  <c:v>435935.05509868509</c:v>
                </c:pt>
                <c:pt idx="72">
                  <c:v>445861.78106224164</c:v>
                </c:pt>
                <c:pt idx="73">
                  <c:v>455572.95603169769</c:v>
                </c:pt>
                <c:pt idx="74">
                  <c:v>465462.39808685839</c:v>
                </c:pt>
                <c:pt idx="75">
                  <c:v>475533.14587131731</c:v>
                </c:pt>
                <c:pt idx="76">
                  <c:v>485788.28817445878</c:v>
                </c:pt>
                <c:pt idx="77">
                  <c:v>496230.96474646416</c:v>
                </c:pt>
                <c:pt idx="78">
                  <c:v>506864.36712646449</c:v>
                </c:pt>
                <c:pt idx="79">
                  <c:v>517691.73948405217</c:v>
                </c:pt>
                <c:pt idx="80">
                  <c:v>528716.37947436667</c:v>
                </c:pt>
                <c:pt idx="81">
                  <c:v>539941.63910697191</c:v>
                </c:pt>
                <c:pt idx="82">
                  <c:v>551370.92562874616</c:v>
                </c:pt>
                <c:pt idx="83">
                  <c:v>563007.70242101233</c:v>
                </c:pt>
                <c:pt idx="84">
                  <c:v>574855.48991113366</c:v>
                </c:pt>
                <c:pt idx="85">
                  <c:v>586496.95461940544</c:v>
                </c:pt>
                <c:pt idx="86">
                  <c:v>598349.90615314676</c:v>
                </c:pt>
                <c:pt idx="87">
                  <c:v>610417.93378225772</c:v>
                </c:pt>
                <c:pt idx="88">
                  <c:v>622704.68589055131</c:v>
                </c:pt>
                <c:pt idx="89">
                  <c:v>635213.87093558395</c:v>
                </c:pt>
                <c:pt idx="90">
                  <c:v>647949.25842396088</c:v>
                </c:pt>
                <c:pt idx="91">
                  <c:v>660914.67990236753</c:v>
                </c:pt>
                <c:pt idx="92">
                  <c:v>674114.02996457892</c:v>
                </c:pt>
                <c:pt idx="93">
                  <c:v>687551.26727470336</c:v>
                </c:pt>
                <c:pt idx="94">
                  <c:v>701230.41560692084</c:v>
                </c:pt>
                <c:pt idx="95">
                  <c:v>715155.56490198302</c:v>
                </c:pt>
                <c:pt idx="96">
                  <c:v>729330.87234074203</c:v>
                </c:pt>
                <c:pt idx="97">
                  <c:v>743314.39684281347</c:v>
                </c:pt>
                <c:pt idx="98">
                  <c:v>757549.45599101996</c:v>
                </c:pt>
                <c:pt idx="99">
                  <c:v>772040.30091396673</c:v>
                </c:pt>
                <c:pt idx="100">
                  <c:v>786791.25261874287</c:v>
                </c:pt>
                <c:pt idx="101">
                  <c:v>801806.70312446461</c:v>
                </c:pt>
                <c:pt idx="102">
                  <c:v>817091.11661408818</c:v>
                </c:pt>
                <c:pt idx="103">
                  <c:v>832649.03060478403</c:v>
                </c:pt>
                <c:pt idx="104">
                  <c:v>848485.05713717209</c:v>
                </c:pt>
                <c:pt idx="105">
                  <c:v>864603.88398372126</c:v>
                </c:pt>
                <c:pt idx="106">
                  <c:v>881010.27587661881</c:v>
                </c:pt>
                <c:pt idx="107">
                  <c:v>897709.07575542526</c:v>
                </c:pt>
                <c:pt idx="108">
                  <c:v>914705.20603483089</c:v>
                </c:pt>
                <c:pt idx="109">
                  <c:v>931530.73330513621</c:v>
                </c:pt>
                <c:pt idx="110">
                  <c:v>948656.10680617904</c:v>
                </c:pt>
                <c:pt idx="111">
                  <c:v>966086.37393903022</c:v>
                </c:pt>
                <c:pt idx="112">
                  <c:v>983826.66491700814</c:v>
                </c:pt>
                <c:pt idx="113">
                  <c:v>1001882.1941078069</c:v>
                </c:pt>
                <c:pt idx="114">
                  <c:v>1020258.2613972449</c:v>
                </c:pt>
                <c:pt idx="115">
                  <c:v>1038960.2535749804</c:v>
                </c:pt>
                <c:pt idx="116">
                  <c:v>1057993.6457425498</c:v>
                </c:pt>
                <c:pt idx="117">
                  <c:v>1077364.002744084</c:v>
                </c:pt>
                <c:pt idx="118">
                  <c:v>1097076.980620069</c:v>
                </c:pt>
                <c:pt idx="119">
                  <c:v>1117138.3280845191</c:v>
                </c:pt>
                <c:pt idx="120">
                  <c:v>1137553.8880259418</c:v>
                </c:pt>
                <c:pt idx="121">
                  <c:v>1157828.2862495098</c:v>
                </c:pt>
                <c:pt idx="122">
                  <c:v>1178460.8444216496</c:v>
                </c:pt>
                <c:pt idx="123">
                  <c:v>1199457.5686772652</c:v>
                </c:pt>
                <c:pt idx="124">
                  <c:v>1220824.5635172881</c:v>
                </c:pt>
                <c:pt idx="125">
                  <c:v>1242568.0334014918</c:v>
                </c:pt>
                <c:pt idx="126">
                  <c:v>1264694.2843669537</c:v>
                </c:pt>
                <c:pt idx="127">
                  <c:v>1287209.7256725794</c:v>
                </c:pt>
                <c:pt idx="128">
                  <c:v>1310120.8714701023</c:v>
                </c:pt>
                <c:pt idx="129">
                  <c:v>1333434.3425019896</c:v>
                </c:pt>
                <c:pt idx="130">
                  <c:v>1357156.8678266823</c:v>
                </c:pt>
                <c:pt idx="131">
                  <c:v>1381295.2865716091</c:v>
                </c:pt>
                <c:pt idx="132">
                  <c:v>1405856.5497144221</c:v>
                </c:pt>
                <c:pt idx="133">
                  <c:v>1430316.3303429657</c:v>
                </c:pt>
                <c:pt idx="134">
                  <c:v>1455204.6915729037</c:v>
                </c:pt>
                <c:pt idx="135">
                  <c:v>1480528.7946708947</c:v>
                </c:pt>
                <c:pt idx="136">
                  <c:v>1506295.9179887082</c:v>
                </c:pt>
                <c:pt idx="137">
                  <c:v>1532513.4588575771</c:v>
                </c:pt>
                <c:pt idx="138">
                  <c:v>1559188.9355130394</c:v>
                </c:pt>
                <c:pt idx="139">
                  <c:v>1586329.9890507616</c:v>
                </c:pt>
                <c:pt idx="140">
                  <c:v>1613944.385413839</c:v>
                </c:pt>
                <c:pt idx="141">
                  <c:v>1642040.0174120788</c:v>
                </c:pt>
                <c:pt idx="142">
                  <c:v>1670624.9067737819</c:v>
                </c:pt>
                <c:pt idx="143">
                  <c:v>1699707.2062305394</c:v>
                </c:pt>
                <c:pt idx="144">
                  <c:v>1729295.201635581</c:v>
                </c:pt>
                <c:pt idx="145">
                  <c:v>1758834.0390732714</c:v>
                </c:pt>
                <c:pt idx="146">
                  <c:v>1788886.5330894783</c:v>
                </c:pt>
                <c:pt idx="147">
                  <c:v>1819461.2375436325</c:v>
                </c:pt>
                <c:pt idx="148">
                  <c:v>1850566.8459242594</c:v>
                </c:pt>
                <c:pt idx="149">
                  <c:v>1882212.1936062966</c:v>
                </c:pt>
                <c:pt idx="150">
                  <c:v>1914406.2601447266</c:v>
                </c:pt>
                <c:pt idx="151">
                  <c:v>1947158.1716051155</c:v>
                </c:pt>
                <c:pt idx="152">
                  <c:v>1980477.2029316423</c:v>
                </c:pt>
                <c:pt idx="153">
                  <c:v>2014372.7803532253</c:v>
                </c:pt>
                <c:pt idx="154">
                  <c:v>2048854.483828357</c:v>
                </c:pt>
                <c:pt idx="155">
                  <c:v>2083932.0495292654</c:v>
                </c:pt>
                <c:pt idx="156">
                  <c:v>2119615.3723660372</c:v>
                </c:pt>
                <c:pt idx="157">
                  <c:v>2155317.4370058267</c:v>
                </c:pt>
                <c:pt idx="158">
                  <c:v>2191635.9748847336</c:v>
                </c:pt>
                <c:pt idx="159">
                  <c:v>2228581.2196032815</c:v>
                </c:pt>
                <c:pt idx="160">
                  <c:v>2266163.5715578687</c:v>
                </c:pt>
                <c:pt idx="161">
                  <c:v>2304393.6006352701</c:v>
                </c:pt>
                <c:pt idx="162">
                  <c:v>2343282.0489504794</c:v>
                </c:pt>
                <c:pt idx="163">
                  <c:v>2382839.8336285776</c:v>
                </c:pt>
                <c:pt idx="164">
                  <c:v>2423078.0496313483</c:v>
                </c:pt>
                <c:pt idx="165">
                  <c:v>2464007.972629339</c:v>
                </c:pt>
                <c:pt idx="166">
                  <c:v>2505641.0619201227</c:v>
                </c:pt>
                <c:pt idx="167">
                  <c:v>2547988.9633934726</c:v>
                </c:pt>
                <c:pt idx="168">
                  <c:v>2591063.5125442287</c:v>
                </c:pt>
                <c:pt idx="169">
                  <c:v>2634243.841695359</c:v>
                </c:pt>
                <c:pt idx="170">
                  <c:v>2678164.9367787451</c:v>
                </c:pt>
                <c:pt idx="171">
                  <c:v>2722839.0584081691</c:v>
                </c:pt>
                <c:pt idx="172">
                  <c:v>2768278.6667481032</c:v>
                </c:pt>
                <c:pt idx="173">
                  <c:v>2814496.4247350972</c:v>
                </c:pt>
                <c:pt idx="174">
                  <c:v>2861505.2013509604</c:v>
                </c:pt>
                <c:pt idx="175">
                  <c:v>2909318.0749485651</c:v>
                </c:pt>
                <c:pt idx="176">
                  <c:v>2957948.3366311206</c:v>
                </c:pt>
                <c:pt idx="177">
                  <c:v>3007409.4936857726</c:v>
                </c:pt>
                <c:pt idx="178">
                  <c:v>3057715.2730723992</c:v>
                </c:pt>
                <c:pt idx="179">
                  <c:v>3108879.624968492</c:v>
                </c:pt>
                <c:pt idx="180">
                  <c:v>3160916.7263710178</c:v>
                </c:pt>
                <c:pt idx="181">
                  <c:v>3213170.1151676439</c:v>
                </c:pt>
                <c:pt idx="182">
                  <c:v>3266314.5607457906</c:v>
                </c:pt>
                <c:pt idx="183">
                  <c:v>3320364.7707581818</c:v>
                </c:pt>
                <c:pt idx="184">
                  <c:v>3375335.6919188057</c:v>
                </c:pt>
                <c:pt idx="185">
                  <c:v>3431242.5138596082</c:v>
                </c:pt>
                <c:pt idx="186">
                  <c:v>3488100.6730491705</c:v>
                </c:pt>
                <c:pt idx="187">
                  <c:v>3545925.8567743679</c:v>
                </c:pt>
                <c:pt idx="188">
                  <c:v>3604734.0071860254</c:v>
                </c:pt>
                <c:pt idx="189">
                  <c:v>3664541.3254095837</c:v>
                </c:pt>
                <c:pt idx="190">
                  <c:v>3725364.2757218322</c:v>
                </c:pt>
                <c:pt idx="191">
                  <c:v>3787219.5897947592</c:v>
                </c:pt>
                <c:pt idx="192">
                  <c:v>3850124.2710076054</c:v>
                </c:pt>
                <c:pt idx="193">
                  <c:v>3913389.1503912006</c:v>
                </c:pt>
                <c:pt idx="194">
                  <c:v>3977722.2515049013</c:v>
                </c:pt>
                <c:pt idx="195">
                  <c:v>4043145.8367994567</c:v>
                </c:pt>
                <c:pt idx="196">
                  <c:v>4109677.8557888246</c:v>
                </c:pt>
                <c:pt idx="197">
                  <c:v>4177336.5493506575</c:v>
                </c:pt>
                <c:pt idx="198">
                  <c:v>4246140.4544236483</c:v>
                </c:pt>
                <c:pt idx="199">
                  <c:v>4316108.4087803513</c:v>
                </c:pt>
                <c:pt idx="200">
                  <c:v>4387259.5558766853</c:v>
                </c:pt>
                <c:pt idx="201">
                  <c:v>4459613.349779347</c:v>
                </c:pt>
                <c:pt idx="202">
                  <c:v>4533189.5601723976</c:v>
                </c:pt>
                <c:pt idx="203">
                  <c:v>4608008.2774442714</c:v>
                </c:pt>
                <c:pt idx="204">
                  <c:v>4684089.9178565145</c:v>
                </c:pt>
                <c:pt idx="205">
                  <c:v>4760708.1449050019</c:v>
                </c:pt>
                <c:pt idx="206">
                  <c:v>4838612.45894014</c:v>
                </c:pt>
                <c:pt idx="207">
                  <c:v>4917830.6919716336</c:v>
                </c:pt>
                <c:pt idx="208">
                  <c:v>4998384.4207983864</c:v>
                </c:pt>
                <c:pt idx="209">
                  <c:v>5080295.572065061</c:v>
                </c:pt>
                <c:pt idx="210">
                  <c:v>5163586.427899099</c:v>
                </c:pt>
                <c:pt idx="211">
                  <c:v>5248279.6316382764</c:v>
                </c:pt>
                <c:pt idx="212">
                  <c:v>5334398.1936502643</c:v>
                </c:pt>
                <c:pt idx="213">
                  <c:v>5421965.4972456628</c:v>
                </c:pt>
                <c:pt idx="214">
                  <c:v>5511005.3046860034</c:v>
                </c:pt>
                <c:pt idx="215">
                  <c:v>5601541.7632882455</c:v>
                </c:pt>
                <c:pt idx="216">
                  <c:v>5693599.4116273215</c:v>
                </c:pt>
                <c:pt idx="217">
                  <c:v>5786404.1694244295</c:v>
                </c:pt>
                <c:pt idx="218">
                  <c:v>5880767.5994468192</c:v>
                </c:pt>
                <c:pt idx="219">
                  <c:v>5976715.2474109912</c:v>
                </c:pt>
                <c:pt idx="220">
                  <c:v>6074273.0728337746</c:v>
                </c:pt>
                <c:pt idx="221">
                  <c:v>6173467.4556966601</c:v>
                </c:pt>
                <c:pt idx="222">
                  <c:v>6274325.2032171423</c:v>
                </c:pt>
                <c:pt idx="223">
                  <c:v>6376873.5567288129</c:v>
                </c:pt>
                <c:pt idx="224">
                  <c:v>6481140.1986719277</c:v>
                </c:pt>
                <c:pt idx="225">
                  <c:v>6587153.2596962303</c:v>
                </c:pt>
                <c:pt idx="226">
                  <c:v>6694941.3258778173</c:v>
                </c:pt>
                <c:pt idx="227">
                  <c:v>6804533.4460519059</c:v>
                </c:pt>
                <c:pt idx="228">
                  <c:v>6915959.1392633198</c:v>
                </c:pt>
                <c:pt idx="229">
                  <c:v>7028401.4449379221</c:v>
                </c:pt>
                <c:pt idx="230">
                  <c:v>7142724.2414004859</c:v>
                </c:pt>
                <c:pt idx="231">
                  <c:v>7258958.2870906694</c:v>
                </c:pt>
                <c:pt idx="232">
                  <c:v>7377134.8381984709</c:v>
                </c:pt>
                <c:pt idx="233">
                  <c:v>7497285.656676678</c:v>
                </c:pt>
                <c:pt idx="234">
                  <c:v>7619443.0183819616</c:v>
                </c:pt>
                <c:pt idx="235">
                  <c:v>7743639.7213466717</c:v>
                </c:pt>
                <c:pt idx="236">
                  <c:v>7869909.0941834226</c:v>
                </c:pt>
                <c:pt idx="237">
                  <c:v>7998285.0046246173</c:v>
                </c:pt>
                <c:pt idx="238">
                  <c:v>8128801.8681990514</c:v>
                </c:pt>
                <c:pt idx="239">
                  <c:v>8261494.6570478072</c:v>
                </c:pt>
              </c:numCache>
            </c:numRef>
          </c:val>
          <c:smooth val="0"/>
        </c:ser>
        <c:dLbls>
          <c:showLegendKey val="0"/>
          <c:showVal val="0"/>
          <c:showCatName val="0"/>
          <c:showSerName val="0"/>
          <c:showPercent val="0"/>
          <c:showBubbleSize val="0"/>
        </c:dLbls>
        <c:marker val="1"/>
        <c:smooth val="0"/>
        <c:axId val="79328000"/>
        <c:axId val="79329536"/>
      </c:lineChart>
      <c:catAx>
        <c:axId val="79328000"/>
        <c:scaling>
          <c:orientation val="minMax"/>
        </c:scaling>
        <c:delete val="0"/>
        <c:axPos val="b"/>
        <c:numFmt formatCode="_(* #,##0_);_(* \(#,##0\);_(* &quot;-&quot;??_);_(@_)" sourceLinked="1"/>
        <c:majorTickMark val="out"/>
        <c:minorTickMark val="none"/>
        <c:tickLblPos val="nextTo"/>
        <c:txPr>
          <a:bodyPr/>
          <a:lstStyle/>
          <a:p>
            <a:pPr>
              <a:defRPr sz="900"/>
            </a:pPr>
            <a:endParaRPr lang="en-US"/>
          </a:p>
        </c:txPr>
        <c:crossAx val="79329536"/>
        <c:crossesAt val="0"/>
        <c:auto val="1"/>
        <c:lblAlgn val="ctr"/>
        <c:lblOffset val="100"/>
        <c:tickLblSkip val="2"/>
        <c:tickMarkSkip val="1"/>
        <c:noMultiLvlLbl val="0"/>
      </c:catAx>
      <c:valAx>
        <c:axId val="79329536"/>
        <c:scaling>
          <c:orientation val="minMax"/>
        </c:scaling>
        <c:delete val="0"/>
        <c:axPos val="l"/>
        <c:majorGridlines/>
        <c:numFmt formatCode="_(* #,##0_);_(* \(#,##0\);_(* &quot;-&quot;??_);_(@_)" sourceLinked="1"/>
        <c:majorTickMark val="out"/>
        <c:minorTickMark val="none"/>
        <c:tickLblPos val="nextTo"/>
        <c:txPr>
          <a:bodyPr/>
          <a:lstStyle/>
          <a:p>
            <a:pPr>
              <a:defRPr sz="900"/>
            </a:pPr>
            <a:endParaRPr lang="en-US"/>
          </a:p>
        </c:txPr>
        <c:crossAx val="79328000"/>
        <c:crosses val="autoZero"/>
        <c:crossBetween val="between"/>
      </c:valAx>
    </c:plotArea>
    <c:legend>
      <c:legendPos val="t"/>
      <c:layout/>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Annualised Return over 20 years:</a:t>
            </a:r>
            <a:r>
              <a:rPr lang="en-US" baseline="0"/>
              <a:t> BTL vs. LP</a:t>
            </a:r>
            <a:endParaRPr lang="en-US"/>
          </a:p>
        </c:rich>
      </c:tx>
      <c:layout/>
      <c:overlay val="0"/>
    </c:title>
    <c:autoTitleDeleted val="0"/>
    <c:plotArea>
      <c:layout/>
      <c:barChart>
        <c:barDir val="col"/>
        <c:grouping val="clustered"/>
        <c:varyColors val="0"/>
        <c:ser>
          <c:idx val="0"/>
          <c:order val="0"/>
          <c:tx>
            <c:strRef>
              <c:f>BTL_vs_LP_Annualised_Return!$A$281</c:f>
              <c:strCache>
                <c:ptCount val="1"/>
                <c:pt idx="0">
                  <c:v>Annualised Return</c:v>
                </c:pt>
              </c:strCache>
            </c:strRef>
          </c:tx>
          <c:invertIfNegative val="0"/>
          <c:dPt>
            <c:idx val="0"/>
            <c:invertIfNegative val="0"/>
            <c:bubble3D val="0"/>
            <c:spPr>
              <a:solidFill>
                <a:srgbClr val="FFC000"/>
              </a:solidFill>
            </c:spPr>
          </c:dPt>
          <c:dPt>
            <c:idx val="1"/>
            <c:invertIfNegative val="0"/>
            <c:bubble3D val="0"/>
            <c:spPr>
              <a:solidFill>
                <a:srgbClr val="00B050"/>
              </a:solidFill>
            </c:spPr>
          </c:dPt>
          <c:cat>
            <c:strRef>
              <c:f>BTL_vs_LP_Annualised_Return!$B$280:$C$280</c:f>
              <c:strCache>
                <c:ptCount val="2"/>
                <c:pt idx="0">
                  <c:v>BTL</c:v>
                </c:pt>
                <c:pt idx="1">
                  <c:v>LP</c:v>
                </c:pt>
              </c:strCache>
            </c:strRef>
          </c:cat>
          <c:val>
            <c:numRef>
              <c:f>BTL_vs_LP_Annualised_Return!$B$281:$C$281</c:f>
              <c:numCache>
                <c:formatCode>0%</c:formatCode>
                <c:ptCount val="2"/>
                <c:pt idx="0">
                  <c:v>0.18</c:v>
                </c:pt>
                <c:pt idx="1">
                  <c:v>0.21</c:v>
                </c:pt>
              </c:numCache>
            </c:numRef>
          </c:val>
        </c:ser>
        <c:dLbls>
          <c:showLegendKey val="0"/>
          <c:showVal val="0"/>
          <c:showCatName val="0"/>
          <c:showSerName val="0"/>
          <c:showPercent val="0"/>
          <c:showBubbleSize val="0"/>
        </c:dLbls>
        <c:gapWidth val="150"/>
        <c:axId val="79360768"/>
        <c:axId val="79362304"/>
      </c:barChart>
      <c:catAx>
        <c:axId val="79360768"/>
        <c:scaling>
          <c:orientation val="minMax"/>
        </c:scaling>
        <c:delete val="0"/>
        <c:axPos val="b"/>
        <c:majorTickMark val="out"/>
        <c:minorTickMark val="none"/>
        <c:tickLblPos val="nextTo"/>
        <c:crossAx val="79362304"/>
        <c:crosses val="autoZero"/>
        <c:auto val="1"/>
        <c:lblAlgn val="ctr"/>
        <c:lblOffset val="100"/>
        <c:noMultiLvlLbl val="0"/>
      </c:catAx>
      <c:valAx>
        <c:axId val="79362304"/>
        <c:scaling>
          <c:orientation val="minMax"/>
        </c:scaling>
        <c:delete val="0"/>
        <c:axPos val="l"/>
        <c:majorGridlines/>
        <c:numFmt formatCode="0%" sourceLinked="1"/>
        <c:majorTickMark val="out"/>
        <c:minorTickMark val="none"/>
        <c:tickLblPos val="nextTo"/>
        <c:crossAx val="7936076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BTL_vs_LP!$D$34</c:f>
              <c:strCache>
                <c:ptCount val="1"/>
                <c:pt idx="0">
                  <c:v>Buy-to-let Property</c:v>
                </c:pt>
              </c:strCache>
            </c:strRef>
          </c:tx>
          <c:spPr>
            <a:solidFill>
              <a:srgbClr val="C00000"/>
            </a:solidFill>
          </c:spPr>
          <c:invertIfNegative val="0"/>
          <c:cat>
            <c:numRef>
              <c:f>BTL_vs_LP!$C$37:$C$276</c:f>
              <c:numCache>
                <c:formatCode>_(* #,##0_);_(* \(#,##0\);_(* "-"??_);_(@_)</c:formatCode>
                <c:ptCount val="42"/>
                <c:pt idx="0">
                  <c:v>1</c:v>
                </c:pt>
                <c:pt idx="1">
                  <c:v>1</c:v>
                </c:pt>
                <c:pt idx="2">
                  <c:v>1</c:v>
                </c:pt>
                <c:pt idx="3">
                  <c:v>1</c:v>
                </c:pt>
                <c:pt idx="4">
                  <c:v>1</c:v>
                </c:pt>
                <c:pt idx="5">
                  <c:v>1</c:v>
                </c:pt>
                <c:pt idx="6">
                  <c:v>1</c:v>
                </c:pt>
                <c:pt idx="7">
                  <c:v>1</c:v>
                </c:pt>
                <c:pt idx="8">
                  <c:v>1</c:v>
                </c:pt>
                <c:pt idx="9">
                  <c:v>1</c:v>
                </c:pt>
                <c:pt idx="10">
                  <c:v>1</c:v>
                </c:pt>
                <c:pt idx="11">
                  <c:v>1</c:v>
                </c:pt>
                <c:pt idx="12">
                  <c:v>2</c:v>
                </c:pt>
                <c:pt idx="13">
                  <c:v>2</c:v>
                </c:pt>
                <c:pt idx="14">
                  <c:v>2</c:v>
                </c:pt>
                <c:pt idx="15">
                  <c:v>2</c:v>
                </c:pt>
                <c:pt idx="16">
                  <c:v>2</c:v>
                </c:pt>
                <c:pt idx="17">
                  <c:v>2</c:v>
                </c:pt>
                <c:pt idx="18">
                  <c:v>2</c:v>
                </c:pt>
                <c:pt idx="19">
                  <c:v>2</c:v>
                </c:pt>
                <c:pt idx="20">
                  <c:v>2</c:v>
                </c:pt>
                <c:pt idx="21">
                  <c:v>2</c:v>
                </c:pt>
                <c:pt idx="22">
                  <c:v>2</c:v>
                </c:pt>
                <c:pt idx="23">
                  <c:v>2</c:v>
                </c:pt>
                <c:pt idx="24">
                  <c:v>2.9713043478260901</c:v>
                </c:pt>
                <c:pt idx="25">
                  <c:v>4</c:v>
                </c:pt>
                <c:pt idx="26">
                  <c:v>5</c:v>
                </c:pt>
                <c:pt idx="27">
                  <c:v>6</c:v>
                </c:pt>
                <c:pt idx="28">
                  <c:v>7</c:v>
                </c:pt>
                <c:pt idx="29">
                  <c:v>8</c:v>
                </c:pt>
                <c:pt idx="30">
                  <c:v>9</c:v>
                </c:pt>
                <c:pt idx="31">
                  <c:v>10</c:v>
                </c:pt>
                <c:pt idx="32">
                  <c:v>11</c:v>
                </c:pt>
                <c:pt idx="33">
                  <c:v>12</c:v>
                </c:pt>
                <c:pt idx="34">
                  <c:v>13</c:v>
                </c:pt>
                <c:pt idx="35">
                  <c:v>14</c:v>
                </c:pt>
                <c:pt idx="36">
                  <c:v>15</c:v>
                </c:pt>
                <c:pt idx="37">
                  <c:v>16</c:v>
                </c:pt>
                <c:pt idx="38">
                  <c:v>17</c:v>
                </c:pt>
                <c:pt idx="39">
                  <c:v>18</c:v>
                </c:pt>
                <c:pt idx="40">
                  <c:v>19</c:v>
                </c:pt>
                <c:pt idx="41">
                  <c:v>20</c:v>
                </c:pt>
              </c:numCache>
            </c:numRef>
          </c:cat>
          <c:val>
            <c:numRef>
              <c:f>BTL_vs_LP!$M$37:$M$276</c:f>
              <c:numCache>
                <c:formatCode>_(* #,##0_);_(* \(#,##0\);_(* "-"??_);_(@_)</c:formatCode>
                <c:ptCount val="42"/>
                <c:pt idx="0">
                  <c:v>-111083.33333333334</c:v>
                </c:pt>
                <c:pt idx="1">
                  <c:v>-104112.58868584078</c:v>
                </c:pt>
                <c:pt idx="2">
                  <c:v>-97083.023287665579</c:v>
                </c:pt>
                <c:pt idx="3">
                  <c:v>-89994.164516705176</c:v>
                </c:pt>
                <c:pt idx="4">
                  <c:v>-82845.535952292208</c:v>
                </c:pt>
                <c:pt idx="5">
                  <c:v>-75636.657344655716</c:v>
                </c:pt>
                <c:pt idx="6">
                  <c:v>-68367.04458413698</c:v>
                </c:pt>
                <c:pt idx="7">
                  <c:v>-61036.20967015779</c:v>
                </c:pt>
                <c:pt idx="8">
                  <c:v>-53643.660679938599</c:v>
                </c:pt>
                <c:pt idx="9">
                  <c:v>-46188.901736965592</c:v>
                </c:pt>
                <c:pt idx="10">
                  <c:v>-38671.432979204859</c:v>
                </c:pt>
                <c:pt idx="11">
                  <c:v>-31090.750527059092</c:v>
                </c:pt>
                <c:pt idx="12">
                  <c:v>-22708.312991684921</c:v>
                </c:pt>
                <c:pt idx="13">
                  <c:v>-14261.020451674842</c:v>
                </c:pt>
                <c:pt idx="14">
                  <c:v>-5748.3534318486709</c:v>
                </c:pt>
                <c:pt idx="15">
                  <c:v>2830.2117046108324</c:v>
                </c:pt>
                <c:pt idx="16">
                  <c:v>11475.202789503732</c:v>
                </c:pt>
                <c:pt idx="17">
                  <c:v>20187.151883226325</c:v>
                </c:pt>
                <c:pt idx="18">
                  <c:v>28966.595308653938</c:v>
                </c:pt>
                <c:pt idx="19">
                  <c:v>37814.07368529513</c:v>
                </c:pt>
                <c:pt idx="20">
                  <c:v>46730.131963719628</c:v>
                </c:pt>
                <c:pt idx="21">
                  <c:v>55715.31946026181</c:v>
                </c:pt>
                <c:pt idx="22">
                  <c:v>64770.18989200348</c:v>
                </c:pt>
                <c:pt idx="23">
                  <c:v>73895.301412035391</c:v>
                </c:pt>
                <c:pt idx="24">
                  <c:v>195574.82498489111</c:v>
                </c:pt>
                <c:pt idx="25">
                  <c:v>335621.95782247651</c:v>
                </c:pt>
                <c:pt idx="26">
                  <c:v>495878.7529434124</c:v>
                </c:pt>
                <c:pt idx="27">
                  <c:v>678372.02281938295</c:v>
                </c:pt>
                <c:pt idx="28">
                  <c:v>885331.8733473171</c:v>
                </c:pt>
                <c:pt idx="29">
                  <c:v>1119212.0972949527</c:v>
                </c:pt>
                <c:pt idx="30">
                  <c:v>1382712.6138033925</c:v>
                </c:pt>
                <c:pt idx="31">
                  <c:v>1678804.1592552096</c:v>
                </c:pt>
                <c:pt idx="32">
                  <c:v>2010755.455421163</c:v>
                </c:pt>
                <c:pt idx="33">
                  <c:v>2382163.103471139</c:v>
                </c:pt>
                <c:pt idx="34">
                  <c:v>2796984.4773833812</c:v>
                </c:pt>
                <c:pt idx="35">
                  <c:v>3259573.9177386481</c:v>
                </c:pt>
                <c:pt idx="36">
                  <c:v>3774722.5570942578</c:v>
                </c:pt>
                <c:pt idx="37">
                  <c:v>4347702.1413735636</c:v>
                </c:pt>
                <c:pt idx="38">
                  <c:v>4984313.2482836908</c:v>
                </c:pt>
                <c:pt idx="39">
                  <c:v>5690938.3440235276</c:v>
                </c:pt>
                <c:pt idx="40">
                  <c:v>6474600.1638333211</c:v>
                </c:pt>
                <c:pt idx="41">
                  <c:v>7343025.950672755</c:v>
                </c:pt>
              </c:numCache>
            </c:numRef>
          </c:val>
        </c:ser>
        <c:ser>
          <c:idx val="1"/>
          <c:order val="1"/>
          <c:tx>
            <c:strRef>
              <c:f>BTL_vs_LP!$S$34</c:f>
              <c:strCache>
                <c:ptCount val="1"/>
              </c:strCache>
            </c:strRef>
          </c:tx>
          <c:spPr>
            <a:solidFill>
              <a:srgbClr val="00B050"/>
            </a:solidFill>
          </c:spPr>
          <c:invertIfNegative val="0"/>
          <c:cat>
            <c:numRef>
              <c:f>BTL_vs_LP!$C$37:$C$276</c:f>
              <c:numCache>
                <c:formatCode>_(* #,##0_);_(* \(#,##0\);_(* "-"??_);_(@_)</c:formatCode>
                <c:ptCount val="42"/>
                <c:pt idx="0">
                  <c:v>1</c:v>
                </c:pt>
                <c:pt idx="1">
                  <c:v>1</c:v>
                </c:pt>
                <c:pt idx="2">
                  <c:v>1</c:v>
                </c:pt>
                <c:pt idx="3">
                  <c:v>1</c:v>
                </c:pt>
                <c:pt idx="4">
                  <c:v>1</c:v>
                </c:pt>
                <c:pt idx="5">
                  <c:v>1</c:v>
                </c:pt>
                <c:pt idx="6">
                  <c:v>1</c:v>
                </c:pt>
                <c:pt idx="7">
                  <c:v>1</c:v>
                </c:pt>
                <c:pt idx="8">
                  <c:v>1</c:v>
                </c:pt>
                <c:pt idx="9">
                  <c:v>1</c:v>
                </c:pt>
                <c:pt idx="10">
                  <c:v>1</c:v>
                </c:pt>
                <c:pt idx="11">
                  <c:v>1</c:v>
                </c:pt>
                <c:pt idx="12">
                  <c:v>2</c:v>
                </c:pt>
                <c:pt idx="13">
                  <c:v>2</c:v>
                </c:pt>
                <c:pt idx="14">
                  <c:v>2</c:v>
                </c:pt>
                <c:pt idx="15">
                  <c:v>2</c:v>
                </c:pt>
                <c:pt idx="16">
                  <c:v>2</c:v>
                </c:pt>
                <c:pt idx="17">
                  <c:v>2</c:v>
                </c:pt>
                <c:pt idx="18">
                  <c:v>2</c:v>
                </c:pt>
                <c:pt idx="19">
                  <c:v>2</c:v>
                </c:pt>
                <c:pt idx="20">
                  <c:v>2</c:v>
                </c:pt>
                <c:pt idx="21">
                  <c:v>2</c:v>
                </c:pt>
                <c:pt idx="22">
                  <c:v>2</c:v>
                </c:pt>
                <c:pt idx="23">
                  <c:v>2</c:v>
                </c:pt>
                <c:pt idx="24">
                  <c:v>2.9713043478260901</c:v>
                </c:pt>
                <c:pt idx="25">
                  <c:v>4</c:v>
                </c:pt>
                <c:pt idx="26">
                  <c:v>5</c:v>
                </c:pt>
                <c:pt idx="27">
                  <c:v>6</c:v>
                </c:pt>
                <c:pt idx="28">
                  <c:v>7</c:v>
                </c:pt>
                <c:pt idx="29">
                  <c:v>8</c:v>
                </c:pt>
                <c:pt idx="30">
                  <c:v>9</c:v>
                </c:pt>
                <c:pt idx="31">
                  <c:v>10</c:v>
                </c:pt>
                <c:pt idx="32">
                  <c:v>11</c:v>
                </c:pt>
                <c:pt idx="33">
                  <c:v>12</c:v>
                </c:pt>
                <c:pt idx="34">
                  <c:v>13</c:v>
                </c:pt>
                <c:pt idx="35">
                  <c:v>14</c:v>
                </c:pt>
                <c:pt idx="36">
                  <c:v>15</c:v>
                </c:pt>
                <c:pt idx="37">
                  <c:v>16</c:v>
                </c:pt>
                <c:pt idx="38">
                  <c:v>17</c:v>
                </c:pt>
                <c:pt idx="39">
                  <c:v>18</c:v>
                </c:pt>
                <c:pt idx="40">
                  <c:v>19</c:v>
                </c:pt>
                <c:pt idx="41">
                  <c:v>20</c:v>
                </c:pt>
              </c:numCache>
            </c:numRef>
          </c:cat>
          <c:val>
            <c:numRef>
              <c:f>BTL_vs_LP!$Y$37:$Y$276</c:f>
              <c:numCache>
                <c:formatCode>_(* #,##0_);_(* \(#,##0\);_(* "-"??_);_(@_)</c:formatCode>
                <c:ptCount val="42"/>
                <c:pt idx="0">
                  <c:v>-2000</c:v>
                </c:pt>
                <c:pt idx="1">
                  <c:v>1293.2849141610416</c:v>
                </c:pt>
                <c:pt idx="2">
                  <c:v>4648.3432255285679</c:v>
                </c:pt>
                <c:pt idx="3">
                  <c:v>8066.2111980623922</c:v>
                </c:pt>
                <c:pt idx="4">
                  <c:v>11547.94168240104</c:v>
                </c:pt>
                <c:pt idx="5">
                  <c:v>15094.604375552546</c:v>
                </c:pt>
                <c:pt idx="6">
                  <c:v>18707.286084606898</c:v>
                </c:pt>
                <c:pt idx="7">
                  <c:v>22387.090994532067</c:v>
                </c:pt>
                <c:pt idx="8">
                  <c:v>26135.1409401165</c:v>
                </c:pt>
                <c:pt idx="9">
                  <c:v>29952.575682121864</c:v>
                </c:pt>
                <c:pt idx="10">
                  <c:v>33840.553187711055</c:v>
                </c:pt>
                <c:pt idx="11">
                  <c:v>37800.249915217129</c:v>
                </c:pt>
                <c:pt idx="12">
                  <c:v>41832.861103319934</c:v>
                </c:pt>
                <c:pt idx="13">
                  <c:v>45197.7620274492</c:v>
                </c:pt>
                <c:pt idx="14">
                  <c:v>48626.043673952889</c:v>
                </c:pt>
                <c:pt idx="15">
                  <c:v>52118.77260336576</c:v>
                </c:pt>
                <c:pt idx="16">
                  <c:v>55677.032485552256</c:v>
                </c:pt>
                <c:pt idx="17">
                  <c:v>59301.924367979926</c:v>
                </c:pt>
                <c:pt idx="18">
                  <c:v>62994.566948151718</c:v>
                </c:pt>
                <c:pt idx="19">
                  <c:v>66756.096850260757</c:v>
                </c:pt>
                <c:pt idx="20">
                  <c:v>70587.668906133011</c:v>
                </c:pt>
                <c:pt idx="21">
                  <c:v>74490.456440523762</c:v>
                </c:pt>
                <c:pt idx="22">
                  <c:v>78465.651560834944</c:v>
                </c:pt>
                <c:pt idx="23">
                  <c:v>82514.465451321506</c:v>
                </c:pt>
                <c:pt idx="24">
                  <c:v>130851.48509572948</c:v>
                </c:pt>
                <c:pt idx="25">
                  <c:v>183328.61749144064</c:v>
                </c:pt>
                <c:pt idx="26">
                  <c:v>240863.55757253512</c:v>
                </c:pt>
                <c:pt idx="27">
                  <c:v>309300.58654593746</c:v>
                </c:pt>
                <c:pt idx="28">
                  <c:v>391360.70385512494</c:v>
                </c:pt>
                <c:pt idx="29">
                  <c:v>489832.84462614969</c:v>
                </c:pt>
                <c:pt idx="30">
                  <c:v>607999.41355137934</c:v>
                </c:pt>
                <c:pt idx="31">
                  <c:v>749799.29626165493</c:v>
                </c:pt>
                <c:pt idx="32">
                  <c:v>919959.15551398555</c:v>
                </c:pt>
                <c:pt idx="33">
                  <c:v>1124150.9866167819</c:v>
                </c:pt>
                <c:pt idx="34">
                  <c:v>1369181.1839401375</c:v>
                </c:pt>
                <c:pt idx="35">
                  <c:v>1663217.4207281645</c:v>
                </c:pt>
                <c:pt idx="36">
                  <c:v>2016060.9048737965</c:v>
                </c:pt>
                <c:pt idx="37">
                  <c:v>2439473.0858485554</c:v>
                </c:pt>
                <c:pt idx="38">
                  <c:v>2947567.7030182658</c:v>
                </c:pt>
                <c:pt idx="39">
                  <c:v>3557281.2436219179</c:v>
                </c:pt>
                <c:pt idx="40">
                  <c:v>4288937.4923462998</c:v>
                </c:pt>
                <c:pt idx="41">
                  <c:v>5166924.9908155585</c:v>
                </c:pt>
              </c:numCache>
            </c:numRef>
          </c:val>
        </c:ser>
        <c:dLbls>
          <c:showLegendKey val="0"/>
          <c:showVal val="0"/>
          <c:showCatName val="0"/>
          <c:showSerName val="0"/>
          <c:showPercent val="0"/>
          <c:showBubbleSize val="0"/>
        </c:dLbls>
        <c:gapWidth val="150"/>
        <c:axId val="171881600"/>
        <c:axId val="171883520"/>
      </c:barChart>
      <c:catAx>
        <c:axId val="171881600"/>
        <c:scaling>
          <c:orientation val="minMax"/>
        </c:scaling>
        <c:delete val="0"/>
        <c:axPos val="b"/>
        <c:title>
          <c:tx>
            <c:rich>
              <a:bodyPr/>
              <a:lstStyle/>
              <a:p>
                <a:pPr>
                  <a:defRPr/>
                </a:pPr>
                <a:r>
                  <a:rPr lang="en-US"/>
                  <a:t>Years</a:t>
                </a:r>
              </a:p>
            </c:rich>
          </c:tx>
          <c:overlay val="0"/>
        </c:title>
        <c:numFmt formatCode="_(* #,##0_);_(* \(#,##0\);_(* &quot;-&quot;??_);_(@_)" sourceLinked="1"/>
        <c:majorTickMark val="out"/>
        <c:minorTickMark val="none"/>
        <c:tickLblPos val="nextTo"/>
        <c:txPr>
          <a:bodyPr/>
          <a:lstStyle/>
          <a:p>
            <a:pPr>
              <a:defRPr sz="900"/>
            </a:pPr>
            <a:endParaRPr lang="en-US"/>
          </a:p>
        </c:txPr>
        <c:crossAx val="171883520"/>
        <c:crosses val="autoZero"/>
        <c:auto val="1"/>
        <c:lblAlgn val="ctr"/>
        <c:lblOffset val="100"/>
        <c:tickLblSkip val="1"/>
        <c:tickMarkSkip val="1"/>
        <c:noMultiLvlLbl val="0"/>
      </c:catAx>
      <c:valAx>
        <c:axId val="171883520"/>
        <c:scaling>
          <c:orientation val="minMax"/>
        </c:scaling>
        <c:delete val="0"/>
        <c:axPos val="l"/>
        <c:majorGridlines/>
        <c:title>
          <c:tx>
            <c:rich>
              <a:bodyPr rot="0" vert="horz"/>
              <a:lstStyle/>
              <a:p>
                <a:pPr>
                  <a:defRPr/>
                </a:pPr>
                <a:r>
                  <a:rPr lang="en-US"/>
                  <a:t>Profit</a:t>
                </a:r>
              </a:p>
              <a:p>
                <a:pPr>
                  <a:defRPr/>
                </a:pPr>
                <a:endParaRPr lang="en-US"/>
              </a:p>
              <a:p>
                <a:pPr>
                  <a:defRPr/>
                </a:pPr>
                <a:r>
                  <a:rPr lang="en-US"/>
                  <a:t>or</a:t>
                </a:r>
              </a:p>
              <a:p>
                <a:pPr>
                  <a:defRPr/>
                </a:pPr>
                <a:endParaRPr lang="en-US"/>
              </a:p>
              <a:p>
                <a:pPr>
                  <a:defRPr/>
                </a:pPr>
                <a:r>
                  <a:rPr lang="en-US"/>
                  <a:t>Loss</a:t>
                </a:r>
              </a:p>
            </c:rich>
          </c:tx>
          <c:overlay val="0"/>
        </c:title>
        <c:numFmt formatCode="_(* #,##0_);_(* \(#,##0\);_(* &quot;-&quot;??_);_(@_)" sourceLinked="1"/>
        <c:majorTickMark val="out"/>
        <c:minorTickMark val="none"/>
        <c:tickLblPos val="nextTo"/>
        <c:txPr>
          <a:bodyPr rot="0" vert="horz"/>
          <a:lstStyle/>
          <a:p>
            <a:pPr>
              <a:defRPr sz="900"/>
            </a:pPr>
            <a:endParaRPr lang="en-US"/>
          </a:p>
        </c:txPr>
        <c:crossAx val="171881600"/>
        <c:crosses val="autoZero"/>
        <c:crossBetween val="between"/>
      </c:valAx>
    </c:plotArea>
    <c:legend>
      <c:legendPos val="t"/>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BTL_vs_LP!$D$34</c:f>
              <c:strCache>
                <c:ptCount val="1"/>
                <c:pt idx="0">
                  <c:v>Buy-to-let Property</c:v>
                </c:pt>
              </c:strCache>
            </c:strRef>
          </c:tx>
          <c:cat>
            <c:numRef>
              <c:f>BTL_vs_LP!$C$37:$C$276</c:f>
              <c:numCache>
                <c:formatCode>_(* #,##0_);_(* \(#,##0\);_(* "-"??_);_(@_)</c:formatCode>
                <c:ptCount val="42"/>
                <c:pt idx="0">
                  <c:v>1</c:v>
                </c:pt>
                <c:pt idx="1">
                  <c:v>1</c:v>
                </c:pt>
                <c:pt idx="2">
                  <c:v>1</c:v>
                </c:pt>
                <c:pt idx="3">
                  <c:v>1</c:v>
                </c:pt>
                <c:pt idx="4">
                  <c:v>1</c:v>
                </c:pt>
                <c:pt idx="5">
                  <c:v>1</c:v>
                </c:pt>
                <c:pt idx="6">
                  <c:v>1</c:v>
                </c:pt>
                <c:pt idx="7">
                  <c:v>1</c:v>
                </c:pt>
                <c:pt idx="8">
                  <c:v>1</c:v>
                </c:pt>
                <c:pt idx="9">
                  <c:v>1</c:v>
                </c:pt>
                <c:pt idx="10">
                  <c:v>1</c:v>
                </c:pt>
                <c:pt idx="11">
                  <c:v>1</c:v>
                </c:pt>
                <c:pt idx="12">
                  <c:v>2</c:v>
                </c:pt>
                <c:pt idx="13">
                  <c:v>2</c:v>
                </c:pt>
                <c:pt idx="14">
                  <c:v>2</c:v>
                </c:pt>
                <c:pt idx="15">
                  <c:v>2</c:v>
                </c:pt>
                <c:pt idx="16">
                  <c:v>2</c:v>
                </c:pt>
                <c:pt idx="17">
                  <c:v>2</c:v>
                </c:pt>
                <c:pt idx="18">
                  <c:v>2</c:v>
                </c:pt>
                <c:pt idx="19">
                  <c:v>2</c:v>
                </c:pt>
                <c:pt idx="20">
                  <c:v>2</c:v>
                </c:pt>
                <c:pt idx="21">
                  <c:v>2</c:v>
                </c:pt>
                <c:pt idx="22">
                  <c:v>2</c:v>
                </c:pt>
                <c:pt idx="23">
                  <c:v>2</c:v>
                </c:pt>
                <c:pt idx="24">
                  <c:v>2.9713043478260901</c:v>
                </c:pt>
                <c:pt idx="25">
                  <c:v>4</c:v>
                </c:pt>
                <c:pt idx="26">
                  <c:v>5</c:v>
                </c:pt>
                <c:pt idx="27">
                  <c:v>6</c:v>
                </c:pt>
                <c:pt idx="28">
                  <c:v>7</c:v>
                </c:pt>
                <c:pt idx="29">
                  <c:v>8</c:v>
                </c:pt>
                <c:pt idx="30">
                  <c:v>9</c:v>
                </c:pt>
                <c:pt idx="31">
                  <c:v>10</c:v>
                </c:pt>
                <c:pt idx="32">
                  <c:v>11</c:v>
                </c:pt>
                <c:pt idx="33">
                  <c:v>12</c:v>
                </c:pt>
                <c:pt idx="34">
                  <c:v>13</c:v>
                </c:pt>
                <c:pt idx="35">
                  <c:v>14</c:v>
                </c:pt>
                <c:pt idx="36">
                  <c:v>15</c:v>
                </c:pt>
                <c:pt idx="37">
                  <c:v>16</c:v>
                </c:pt>
                <c:pt idx="38">
                  <c:v>17</c:v>
                </c:pt>
                <c:pt idx="39">
                  <c:v>18</c:v>
                </c:pt>
                <c:pt idx="40">
                  <c:v>19</c:v>
                </c:pt>
                <c:pt idx="41">
                  <c:v>20</c:v>
                </c:pt>
              </c:numCache>
            </c:numRef>
          </c:cat>
          <c:val>
            <c:numRef>
              <c:f>BTL_vs_LP!$M$37:$M$276</c:f>
              <c:numCache>
                <c:formatCode>_(* #,##0_);_(* \(#,##0\);_(* "-"??_);_(@_)</c:formatCode>
                <c:ptCount val="42"/>
                <c:pt idx="0">
                  <c:v>-111083.33333333334</c:v>
                </c:pt>
                <c:pt idx="1">
                  <c:v>-104112.58868584078</c:v>
                </c:pt>
                <c:pt idx="2">
                  <c:v>-97083.023287665579</c:v>
                </c:pt>
                <c:pt idx="3">
                  <c:v>-89994.164516705176</c:v>
                </c:pt>
                <c:pt idx="4">
                  <c:v>-82845.535952292208</c:v>
                </c:pt>
                <c:pt idx="5">
                  <c:v>-75636.657344655716</c:v>
                </c:pt>
                <c:pt idx="6">
                  <c:v>-68367.04458413698</c:v>
                </c:pt>
                <c:pt idx="7">
                  <c:v>-61036.20967015779</c:v>
                </c:pt>
                <c:pt idx="8">
                  <c:v>-53643.660679938599</c:v>
                </c:pt>
                <c:pt idx="9">
                  <c:v>-46188.901736965592</c:v>
                </c:pt>
                <c:pt idx="10">
                  <c:v>-38671.432979204859</c:v>
                </c:pt>
                <c:pt idx="11">
                  <c:v>-31090.750527059092</c:v>
                </c:pt>
                <c:pt idx="12">
                  <c:v>-22708.312991684921</c:v>
                </c:pt>
                <c:pt idx="13">
                  <c:v>-14261.020451674842</c:v>
                </c:pt>
                <c:pt idx="14">
                  <c:v>-5748.3534318486709</c:v>
                </c:pt>
                <c:pt idx="15">
                  <c:v>2830.2117046108324</c:v>
                </c:pt>
                <c:pt idx="16">
                  <c:v>11475.202789503732</c:v>
                </c:pt>
                <c:pt idx="17">
                  <c:v>20187.151883226325</c:v>
                </c:pt>
                <c:pt idx="18">
                  <c:v>28966.595308653938</c:v>
                </c:pt>
                <c:pt idx="19">
                  <c:v>37814.07368529513</c:v>
                </c:pt>
                <c:pt idx="20">
                  <c:v>46730.131963719628</c:v>
                </c:pt>
                <c:pt idx="21">
                  <c:v>55715.31946026181</c:v>
                </c:pt>
                <c:pt idx="22">
                  <c:v>64770.18989200348</c:v>
                </c:pt>
                <c:pt idx="23">
                  <c:v>73895.301412035391</c:v>
                </c:pt>
                <c:pt idx="24">
                  <c:v>195574.82498489111</c:v>
                </c:pt>
                <c:pt idx="25">
                  <c:v>335621.95782247651</c:v>
                </c:pt>
                <c:pt idx="26">
                  <c:v>495878.7529434124</c:v>
                </c:pt>
                <c:pt idx="27">
                  <c:v>678372.02281938295</c:v>
                </c:pt>
                <c:pt idx="28">
                  <c:v>885331.8733473171</c:v>
                </c:pt>
                <c:pt idx="29">
                  <c:v>1119212.0972949527</c:v>
                </c:pt>
                <c:pt idx="30">
                  <c:v>1382712.6138033925</c:v>
                </c:pt>
                <c:pt idx="31">
                  <c:v>1678804.1592552096</c:v>
                </c:pt>
                <c:pt idx="32">
                  <c:v>2010755.455421163</c:v>
                </c:pt>
                <c:pt idx="33">
                  <c:v>2382163.103471139</c:v>
                </c:pt>
                <c:pt idx="34">
                  <c:v>2796984.4773833812</c:v>
                </c:pt>
                <c:pt idx="35">
                  <c:v>3259573.9177386481</c:v>
                </c:pt>
                <c:pt idx="36">
                  <c:v>3774722.5570942578</c:v>
                </c:pt>
                <c:pt idx="37">
                  <c:v>4347702.1413735636</c:v>
                </c:pt>
                <c:pt idx="38">
                  <c:v>4984313.2482836908</c:v>
                </c:pt>
                <c:pt idx="39">
                  <c:v>5690938.3440235276</c:v>
                </c:pt>
                <c:pt idx="40">
                  <c:v>6474600.1638333211</c:v>
                </c:pt>
                <c:pt idx="41">
                  <c:v>7343025.950672755</c:v>
                </c:pt>
              </c:numCache>
            </c:numRef>
          </c:val>
          <c:smooth val="0"/>
        </c:ser>
        <c:ser>
          <c:idx val="1"/>
          <c:order val="1"/>
          <c:tx>
            <c:strRef>
              <c:f>BTL_vs_LP!$S$34</c:f>
              <c:strCache>
                <c:ptCount val="1"/>
              </c:strCache>
            </c:strRef>
          </c:tx>
          <c:cat>
            <c:numRef>
              <c:f>BTL_vs_LP!$C$37:$C$276</c:f>
              <c:numCache>
                <c:formatCode>_(* #,##0_);_(* \(#,##0\);_(* "-"??_);_(@_)</c:formatCode>
                <c:ptCount val="42"/>
                <c:pt idx="0">
                  <c:v>1</c:v>
                </c:pt>
                <c:pt idx="1">
                  <c:v>1</c:v>
                </c:pt>
                <c:pt idx="2">
                  <c:v>1</c:v>
                </c:pt>
                <c:pt idx="3">
                  <c:v>1</c:v>
                </c:pt>
                <c:pt idx="4">
                  <c:v>1</c:v>
                </c:pt>
                <c:pt idx="5">
                  <c:v>1</c:v>
                </c:pt>
                <c:pt idx="6">
                  <c:v>1</c:v>
                </c:pt>
                <c:pt idx="7">
                  <c:v>1</c:v>
                </c:pt>
                <c:pt idx="8">
                  <c:v>1</c:v>
                </c:pt>
                <c:pt idx="9">
                  <c:v>1</c:v>
                </c:pt>
                <c:pt idx="10">
                  <c:v>1</c:v>
                </c:pt>
                <c:pt idx="11">
                  <c:v>1</c:v>
                </c:pt>
                <c:pt idx="12">
                  <c:v>2</c:v>
                </c:pt>
                <c:pt idx="13">
                  <c:v>2</c:v>
                </c:pt>
                <c:pt idx="14">
                  <c:v>2</c:v>
                </c:pt>
                <c:pt idx="15">
                  <c:v>2</c:v>
                </c:pt>
                <c:pt idx="16">
                  <c:v>2</c:v>
                </c:pt>
                <c:pt idx="17">
                  <c:v>2</c:v>
                </c:pt>
                <c:pt idx="18">
                  <c:v>2</c:v>
                </c:pt>
                <c:pt idx="19">
                  <c:v>2</c:v>
                </c:pt>
                <c:pt idx="20">
                  <c:v>2</c:v>
                </c:pt>
                <c:pt idx="21">
                  <c:v>2</c:v>
                </c:pt>
                <c:pt idx="22">
                  <c:v>2</c:v>
                </c:pt>
                <c:pt idx="23">
                  <c:v>2</c:v>
                </c:pt>
                <c:pt idx="24">
                  <c:v>2.9713043478260901</c:v>
                </c:pt>
                <c:pt idx="25">
                  <c:v>4</c:v>
                </c:pt>
                <c:pt idx="26">
                  <c:v>5</c:v>
                </c:pt>
                <c:pt idx="27">
                  <c:v>6</c:v>
                </c:pt>
                <c:pt idx="28">
                  <c:v>7</c:v>
                </c:pt>
                <c:pt idx="29">
                  <c:v>8</c:v>
                </c:pt>
                <c:pt idx="30">
                  <c:v>9</c:v>
                </c:pt>
                <c:pt idx="31">
                  <c:v>10</c:v>
                </c:pt>
                <c:pt idx="32">
                  <c:v>11</c:v>
                </c:pt>
                <c:pt idx="33">
                  <c:v>12</c:v>
                </c:pt>
                <c:pt idx="34">
                  <c:v>13</c:v>
                </c:pt>
                <c:pt idx="35">
                  <c:v>14</c:v>
                </c:pt>
                <c:pt idx="36">
                  <c:v>15</c:v>
                </c:pt>
                <c:pt idx="37">
                  <c:v>16</c:v>
                </c:pt>
                <c:pt idx="38">
                  <c:v>17</c:v>
                </c:pt>
                <c:pt idx="39">
                  <c:v>18</c:v>
                </c:pt>
                <c:pt idx="40">
                  <c:v>19</c:v>
                </c:pt>
                <c:pt idx="41">
                  <c:v>20</c:v>
                </c:pt>
              </c:numCache>
            </c:numRef>
          </c:cat>
          <c:val>
            <c:numRef>
              <c:f>BTL_vs_LP!$Y$37:$Y$276</c:f>
              <c:numCache>
                <c:formatCode>_(* #,##0_);_(* \(#,##0\);_(* "-"??_);_(@_)</c:formatCode>
                <c:ptCount val="42"/>
                <c:pt idx="0">
                  <c:v>-2000</c:v>
                </c:pt>
                <c:pt idx="1">
                  <c:v>1293.2849141610416</c:v>
                </c:pt>
                <c:pt idx="2">
                  <c:v>4648.3432255285679</c:v>
                </c:pt>
                <c:pt idx="3">
                  <c:v>8066.2111980623922</c:v>
                </c:pt>
                <c:pt idx="4">
                  <c:v>11547.94168240104</c:v>
                </c:pt>
                <c:pt idx="5">
                  <c:v>15094.604375552546</c:v>
                </c:pt>
                <c:pt idx="6">
                  <c:v>18707.286084606898</c:v>
                </c:pt>
                <c:pt idx="7">
                  <c:v>22387.090994532067</c:v>
                </c:pt>
                <c:pt idx="8">
                  <c:v>26135.1409401165</c:v>
                </c:pt>
                <c:pt idx="9">
                  <c:v>29952.575682121864</c:v>
                </c:pt>
                <c:pt idx="10">
                  <c:v>33840.553187711055</c:v>
                </c:pt>
                <c:pt idx="11">
                  <c:v>37800.249915217129</c:v>
                </c:pt>
                <c:pt idx="12">
                  <c:v>41832.861103319934</c:v>
                </c:pt>
                <c:pt idx="13">
                  <c:v>45197.7620274492</c:v>
                </c:pt>
                <c:pt idx="14">
                  <c:v>48626.043673952889</c:v>
                </c:pt>
                <c:pt idx="15">
                  <c:v>52118.77260336576</c:v>
                </c:pt>
                <c:pt idx="16">
                  <c:v>55677.032485552256</c:v>
                </c:pt>
                <c:pt idx="17">
                  <c:v>59301.924367979926</c:v>
                </c:pt>
                <c:pt idx="18">
                  <c:v>62994.566948151718</c:v>
                </c:pt>
                <c:pt idx="19">
                  <c:v>66756.096850260757</c:v>
                </c:pt>
                <c:pt idx="20">
                  <c:v>70587.668906133011</c:v>
                </c:pt>
                <c:pt idx="21">
                  <c:v>74490.456440523762</c:v>
                </c:pt>
                <c:pt idx="22">
                  <c:v>78465.651560834944</c:v>
                </c:pt>
                <c:pt idx="23">
                  <c:v>82514.465451321506</c:v>
                </c:pt>
                <c:pt idx="24">
                  <c:v>130851.48509572948</c:v>
                </c:pt>
                <c:pt idx="25">
                  <c:v>183328.61749144064</c:v>
                </c:pt>
                <c:pt idx="26">
                  <c:v>240863.55757253512</c:v>
                </c:pt>
                <c:pt idx="27">
                  <c:v>309300.58654593746</c:v>
                </c:pt>
                <c:pt idx="28">
                  <c:v>391360.70385512494</c:v>
                </c:pt>
                <c:pt idx="29">
                  <c:v>489832.84462614969</c:v>
                </c:pt>
                <c:pt idx="30">
                  <c:v>607999.41355137934</c:v>
                </c:pt>
                <c:pt idx="31">
                  <c:v>749799.29626165493</c:v>
                </c:pt>
                <c:pt idx="32">
                  <c:v>919959.15551398555</c:v>
                </c:pt>
                <c:pt idx="33">
                  <c:v>1124150.9866167819</c:v>
                </c:pt>
                <c:pt idx="34">
                  <c:v>1369181.1839401375</c:v>
                </c:pt>
                <c:pt idx="35">
                  <c:v>1663217.4207281645</c:v>
                </c:pt>
                <c:pt idx="36">
                  <c:v>2016060.9048737965</c:v>
                </c:pt>
                <c:pt idx="37">
                  <c:v>2439473.0858485554</c:v>
                </c:pt>
                <c:pt idx="38">
                  <c:v>2947567.7030182658</c:v>
                </c:pt>
                <c:pt idx="39">
                  <c:v>3557281.2436219179</c:v>
                </c:pt>
                <c:pt idx="40">
                  <c:v>4288937.4923462998</c:v>
                </c:pt>
                <c:pt idx="41">
                  <c:v>5166924.9908155585</c:v>
                </c:pt>
              </c:numCache>
            </c:numRef>
          </c:val>
          <c:smooth val="0"/>
        </c:ser>
        <c:dLbls>
          <c:showLegendKey val="0"/>
          <c:showVal val="0"/>
          <c:showCatName val="0"/>
          <c:showSerName val="0"/>
          <c:showPercent val="0"/>
          <c:showBubbleSize val="0"/>
        </c:dLbls>
        <c:marker val="1"/>
        <c:smooth val="0"/>
        <c:axId val="171734912"/>
        <c:axId val="171736448"/>
      </c:lineChart>
      <c:catAx>
        <c:axId val="171734912"/>
        <c:scaling>
          <c:orientation val="minMax"/>
        </c:scaling>
        <c:delete val="0"/>
        <c:axPos val="b"/>
        <c:numFmt formatCode="_(* #,##0_);_(* \(#,##0\);_(* &quot;-&quot;??_);_(@_)" sourceLinked="1"/>
        <c:majorTickMark val="out"/>
        <c:minorTickMark val="none"/>
        <c:tickLblPos val="nextTo"/>
        <c:txPr>
          <a:bodyPr/>
          <a:lstStyle/>
          <a:p>
            <a:pPr>
              <a:defRPr sz="900"/>
            </a:pPr>
            <a:endParaRPr lang="en-US"/>
          </a:p>
        </c:txPr>
        <c:crossAx val="171736448"/>
        <c:crossesAt val="0"/>
        <c:auto val="1"/>
        <c:lblAlgn val="ctr"/>
        <c:lblOffset val="100"/>
        <c:tickLblSkip val="2"/>
        <c:tickMarkSkip val="1"/>
        <c:noMultiLvlLbl val="0"/>
      </c:catAx>
      <c:valAx>
        <c:axId val="171736448"/>
        <c:scaling>
          <c:orientation val="minMax"/>
        </c:scaling>
        <c:delete val="0"/>
        <c:axPos val="l"/>
        <c:majorGridlines/>
        <c:numFmt formatCode="_(* #,##0_);_(* \(#,##0\);_(* &quot;-&quot;??_);_(@_)" sourceLinked="1"/>
        <c:majorTickMark val="out"/>
        <c:minorTickMark val="none"/>
        <c:tickLblPos val="nextTo"/>
        <c:txPr>
          <a:bodyPr/>
          <a:lstStyle/>
          <a:p>
            <a:pPr>
              <a:defRPr sz="900"/>
            </a:pPr>
            <a:endParaRPr lang="en-US"/>
          </a:p>
        </c:txPr>
        <c:crossAx val="171734912"/>
        <c:crosses val="autoZero"/>
        <c:crossBetween val="between"/>
      </c:valAx>
    </c:plotArea>
    <c:legend>
      <c:legendPos val="t"/>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Annualised Return over 20 Y for BTL vs. LP</a:t>
            </a:r>
          </a:p>
        </c:rich>
      </c:tx>
      <c:overlay val="0"/>
    </c:title>
    <c:autoTitleDeleted val="0"/>
    <c:plotArea>
      <c:layout/>
      <c:lineChart>
        <c:grouping val="standard"/>
        <c:varyColors val="0"/>
        <c:ser>
          <c:idx val="0"/>
          <c:order val="0"/>
          <c:tx>
            <c:strRef>
              <c:f>BTL_vs_LP!$D$34</c:f>
              <c:strCache>
                <c:ptCount val="1"/>
                <c:pt idx="0">
                  <c:v>Buy-to-let Property</c:v>
                </c:pt>
              </c:strCache>
            </c:strRef>
          </c:tx>
          <c:cat>
            <c:numRef>
              <c:f>BTL_vs_LP!$C$37:$C$276</c:f>
              <c:numCache>
                <c:formatCode>_(* #,##0_);_(* \(#,##0\);_(* "-"??_);_(@_)</c:formatCode>
                <c:ptCount val="42"/>
                <c:pt idx="0">
                  <c:v>1</c:v>
                </c:pt>
                <c:pt idx="1">
                  <c:v>1</c:v>
                </c:pt>
                <c:pt idx="2">
                  <c:v>1</c:v>
                </c:pt>
                <c:pt idx="3">
                  <c:v>1</c:v>
                </c:pt>
                <c:pt idx="4">
                  <c:v>1</c:v>
                </c:pt>
                <c:pt idx="5">
                  <c:v>1</c:v>
                </c:pt>
                <c:pt idx="6">
                  <c:v>1</c:v>
                </c:pt>
                <c:pt idx="7">
                  <c:v>1</c:v>
                </c:pt>
                <c:pt idx="8">
                  <c:v>1</c:v>
                </c:pt>
                <c:pt idx="9">
                  <c:v>1</c:v>
                </c:pt>
                <c:pt idx="10">
                  <c:v>1</c:v>
                </c:pt>
                <c:pt idx="11">
                  <c:v>1</c:v>
                </c:pt>
                <c:pt idx="12">
                  <c:v>2</c:v>
                </c:pt>
                <c:pt idx="13">
                  <c:v>2</c:v>
                </c:pt>
                <c:pt idx="14">
                  <c:v>2</c:v>
                </c:pt>
                <c:pt idx="15">
                  <c:v>2</c:v>
                </c:pt>
                <c:pt idx="16">
                  <c:v>2</c:v>
                </c:pt>
                <c:pt idx="17">
                  <c:v>2</c:v>
                </c:pt>
                <c:pt idx="18">
                  <c:v>2</c:v>
                </c:pt>
                <c:pt idx="19">
                  <c:v>2</c:v>
                </c:pt>
                <c:pt idx="20">
                  <c:v>2</c:v>
                </c:pt>
                <c:pt idx="21">
                  <c:v>2</c:v>
                </c:pt>
                <c:pt idx="22">
                  <c:v>2</c:v>
                </c:pt>
                <c:pt idx="23">
                  <c:v>2</c:v>
                </c:pt>
                <c:pt idx="24">
                  <c:v>2.9713043478260901</c:v>
                </c:pt>
                <c:pt idx="25">
                  <c:v>4</c:v>
                </c:pt>
                <c:pt idx="26">
                  <c:v>5</c:v>
                </c:pt>
                <c:pt idx="27">
                  <c:v>6</c:v>
                </c:pt>
                <c:pt idx="28">
                  <c:v>7</c:v>
                </c:pt>
                <c:pt idx="29">
                  <c:v>8</c:v>
                </c:pt>
                <c:pt idx="30">
                  <c:v>9</c:v>
                </c:pt>
                <c:pt idx="31">
                  <c:v>10</c:v>
                </c:pt>
                <c:pt idx="32">
                  <c:v>11</c:v>
                </c:pt>
                <c:pt idx="33">
                  <c:v>12</c:v>
                </c:pt>
                <c:pt idx="34">
                  <c:v>13</c:v>
                </c:pt>
                <c:pt idx="35">
                  <c:v>14</c:v>
                </c:pt>
                <c:pt idx="36">
                  <c:v>15</c:v>
                </c:pt>
                <c:pt idx="37">
                  <c:v>16</c:v>
                </c:pt>
                <c:pt idx="38">
                  <c:v>17</c:v>
                </c:pt>
                <c:pt idx="39">
                  <c:v>18</c:v>
                </c:pt>
                <c:pt idx="40">
                  <c:v>19</c:v>
                </c:pt>
                <c:pt idx="41">
                  <c:v>20</c:v>
                </c:pt>
              </c:numCache>
            </c:numRef>
          </c:cat>
          <c:val>
            <c:numRef>
              <c:f>BTL_vs_LP!$P$37:$P$276</c:f>
              <c:numCache>
                <c:formatCode>0.0%</c:formatCode>
                <c:ptCount val="42"/>
                <c:pt idx="0">
                  <c:v>0</c:v>
                </c:pt>
                <c:pt idx="1">
                  <c:v>0</c:v>
                </c:pt>
                <c:pt idx="2">
                  <c:v>0</c:v>
                </c:pt>
                <c:pt idx="3">
                  <c:v>0</c:v>
                </c:pt>
                <c:pt idx="4">
                  <c:v>0</c:v>
                </c:pt>
                <c:pt idx="5">
                  <c:v>0</c:v>
                </c:pt>
                <c:pt idx="6">
                  <c:v>0</c:v>
                </c:pt>
                <c:pt idx="7">
                  <c:v>-0.72799423024303611</c:v>
                </c:pt>
                <c:pt idx="8">
                  <c:v>-0.64532199465514739</c:v>
                </c:pt>
                <c:pt idx="9">
                  <c:v>-0.5666793675092987</c:v>
                </c:pt>
                <c:pt idx="10">
                  <c:v>-0.4964314912999922</c:v>
                </c:pt>
                <c:pt idx="11">
                  <c:v>-0.4328239513271851</c:v>
                </c:pt>
                <c:pt idx="12">
                  <c:v>-0.3746371867509049</c:v>
                </c:pt>
                <c:pt idx="13">
                  <c:v>-0.32559421875419353</c:v>
                </c:pt>
                <c:pt idx="14">
                  <c:v>-0.28087001602000755</c:v>
                </c:pt>
                <c:pt idx="15">
                  <c:v>-0.24233631376650036</c:v>
                </c:pt>
                <c:pt idx="16">
                  <c:v>-0.20829938462609432</c:v>
                </c:pt>
                <c:pt idx="17">
                  <c:v>-0.17889592460742978</c:v>
                </c:pt>
                <c:pt idx="18">
                  <c:v>-0.15288245346161625</c:v>
                </c:pt>
                <c:pt idx="19">
                  <c:v>-0.13009765701516082</c:v>
                </c:pt>
                <c:pt idx="20">
                  <c:v>-0.11025756860594418</c:v>
                </c:pt>
                <c:pt idx="21">
                  <c:v>-9.2624198490819515E-2</c:v>
                </c:pt>
                <c:pt idx="22">
                  <c:v>-7.7176841502271304E-2</c:v>
                </c:pt>
                <c:pt idx="23">
                  <c:v>-6.3403757498400715E-2</c:v>
                </c:pt>
                <c:pt idx="24">
                  <c:v>2.4740252848147945E-2</c:v>
                </c:pt>
                <c:pt idx="25">
                  <c:v>5.1225509794200298E-2</c:v>
                </c:pt>
                <c:pt idx="26">
                  <c:v>5.9665604746762295E-2</c:v>
                </c:pt>
                <c:pt idx="27">
                  <c:v>6.1775261297386988E-2</c:v>
                </c:pt>
                <c:pt idx="28">
                  <c:v>6.1387800000167671E-2</c:v>
                </c:pt>
                <c:pt idx="29">
                  <c:v>5.9988463225579151E-2</c:v>
                </c:pt>
                <c:pt idx="30">
                  <c:v>5.8184189251398774E-2</c:v>
                </c:pt>
                <c:pt idx="31">
                  <c:v>5.6291603486934752E-2</c:v>
                </c:pt>
                <c:pt idx="32">
                  <c:v>5.4415581566657309E-2</c:v>
                </c:pt>
                <c:pt idx="33">
                  <c:v>5.2611835135698504E-2</c:v>
                </c:pt>
                <c:pt idx="34">
                  <c:v>5.0891403053387352E-2</c:v>
                </c:pt>
                <c:pt idx="35">
                  <c:v>4.9283033347259482E-2</c:v>
                </c:pt>
                <c:pt idx="36">
                  <c:v>4.7772245135003173E-2</c:v>
                </c:pt>
                <c:pt idx="37">
                  <c:v>4.6353287900328576E-2</c:v>
                </c:pt>
                <c:pt idx="38">
                  <c:v>4.501161015866606E-2</c:v>
                </c:pt>
                <c:pt idx="39">
                  <c:v>4.3755232482532797E-2</c:v>
                </c:pt>
                <c:pt idx="40">
                  <c:v>4.2568923197229679E-2</c:v>
                </c:pt>
                <c:pt idx="41">
                  <c:v>4.1446092245133154E-2</c:v>
                </c:pt>
              </c:numCache>
            </c:numRef>
          </c:val>
          <c:smooth val="0"/>
        </c:ser>
        <c:ser>
          <c:idx val="1"/>
          <c:order val="1"/>
          <c:tx>
            <c:strRef>
              <c:f>BTL_vs_LP!$S$34</c:f>
              <c:strCache>
                <c:ptCount val="1"/>
              </c:strCache>
            </c:strRef>
          </c:tx>
          <c:cat>
            <c:numRef>
              <c:f>BTL_vs_LP!$C$37:$C$276</c:f>
              <c:numCache>
                <c:formatCode>_(* #,##0_);_(* \(#,##0\);_(* "-"??_);_(@_)</c:formatCode>
                <c:ptCount val="42"/>
                <c:pt idx="0">
                  <c:v>1</c:v>
                </c:pt>
                <c:pt idx="1">
                  <c:v>1</c:v>
                </c:pt>
                <c:pt idx="2">
                  <c:v>1</c:v>
                </c:pt>
                <c:pt idx="3">
                  <c:v>1</c:v>
                </c:pt>
                <c:pt idx="4">
                  <c:v>1</c:v>
                </c:pt>
                <c:pt idx="5">
                  <c:v>1</c:v>
                </c:pt>
                <c:pt idx="6">
                  <c:v>1</c:v>
                </c:pt>
                <c:pt idx="7">
                  <c:v>1</c:v>
                </c:pt>
                <c:pt idx="8">
                  <c:v>1</c:v>
                </c:pt>
                <c:pt idx="9">
                  <c:v>1</c:v>
                </c:pt>
                <c:pt idx="10">
                  <c:v>1</c:v>
                </c:pt>
                <c:pt idx="11">
                  <c:v>1</c:v>
                </c:pt>
                <c:pt idx="12">
                  <c:v>2</c:v>
                </c:pt>
                <c:pt idx="13">
                  <c:v>2</c:v>
                </c:pt>
                <c:pt idx="14">
                  <c:v>2</c:v>
                </c:pt>
                <c:pt idx="15">
                  <c:v>2</c:v>
                </c:pt>
                <c:pt idx="16">
                  <c:v>2</c:v>
                </c:pt>
                <c:pt idx="17">
                  <c:v>2</c:v>
                </c:pt>
                <c:pt idx="18">
                  <c:v>2</c:v>
                </c:pt>
                <c:pt idx="19">
                  <c:v>2</c:v>
                </c:pt>
                <c:pt idx="20">
                  <c:v>2</c:v>
                </c:pt>
                <c:pt idx="21">
                  <c:v>2</c:v>
                </c:pt>
                <c:pt idx="22">
                  <c:v>2</c:v>
                </c:pt>
                <c:pt idx="23">
                  <c:v>2</c:v>
                </c:pt>
                <c:pt idx="24">
                  <c:v>2.9713043478260901</c:v>
                </c:pt>
                <c:pt idx="25">
                  <c:v>4</c:v>
                </c:pt>
                <c:pt idx="26">
                  <c:v>5</c:v>
                </c:pt>
                <c:pt idx="27">
                  <c:v>6</c:v>
                </c:pt>
                <c:pt idx="28">
                  <c:v>7</c:v>
                </c:pt>
                <c:pt idx="29">
                  <c:v>8</c:v>
                </c:pt>
                <c:pt idx="30">
                  <c:v>9</c:v>
                </c:pt>
                <c:pt idx="31">
                  <c:v>10</c:v>
                </c:pt>
                <c:pt idx="32">
                  <c:v>11</c:v>
                </c:pt>
                <c:pt idx="33">
                  <c:v>12</c:v>
                </c:pt>
                <c:pt idx="34">
                  <c:v>13</c:v>
                </c:pt>
                <c:pt idx="35">
                  <c:v>14</c:v>
                </c:pt>
                <c:pt idx="36">
                  <c:v>15</c:v>
                </c:pt>
                <c:pt idx="37">
                  <c:v>16</c:v>
                </c:pt>
                <c:pt idx="38">
                  <c:v>17</c:v>
                </c:pt>
                <c:pt idx="39">
                  <c:v>18</c:v>
                </c:pt>
                <c:pt idx="40">
                  <c:v>19</c:v>
                </c:pt>
                <c:pt idx="41">
                  <c:v>20</c:v>
                </c:pt>
              </c:numCache>
            </c:numRef>
          </c:cat>
          <c:val>
            <c:numRef>
              <c:f>BTL_vs_LP!$AB$37:$AB$276</c:f>
              <c:numCache>
                <c:formatCode>0%</c:formatCode>
                <c:ptCount val="42"/>
                <c:pt idx="0">
                  <c:v>0</c:v>
                </c:pt>
                <c:pt idx="1">
                  <c:v>0</c:v>
                </c:pt>
                <c:pt idx="2">
                  <c:v>0</c:v>
                </c:pt>
                <c:pt idx="3">
                  <c:v>0</c:v>
                </c:pt>
                <c:pt idx="4">
                  <c:v>0</c:v>
                </c:pt>
                <c:pt idx="5">
                  <c:v>0</c:v>
                </c:pt>
                <c:pt idx="6">
                  <c:v>0</c:v>
                </c:pt>
                <c:pt idx="7">
                  <c:v>0</c:v>
                </c:pt>
                <c:pt idx="8">
                  <c:v>0</c:v>
                </c:pt>
                <c:pt idx="9">
                  <c:v>-0.7944272081007947</c:v>
                </c:pt>
                <c:pt idx="10">
                  <c:v>-0.73597027827704176</c:v>
                </c:pt>
                <c:pt idx="11">
                  <c:v>-0.67680493877411763</c:v>
                </c:pt>
                <c:pt idx="12">
                  <c:v>-0.61751553722066643</c:v>
                </c:pt>
                <c:pt idx="13">
                  <c:v>-0.56925420039954877</c:v>
                </c:pt>
                <c:pt idx="14">
                  <c:v>-0.52114145101651421</c:v>
                </c:pt>
                <c:pt idx="15">
                  <c:v>-0.47683863676867222</c:v>
                </c:pt>
                <c:pt idx="16">
                  <c:v>-0.43489148933025124</c:v>
                </c:pt>
                <c:pt idx="17">
                  <c:v>-0.39655318560835018</c:v>
                </c:pt>
                <c:pt idx="18">
                  <c:v>-0.36050746315687315</c:v>
                </c:pt>
                <c:pt idx="19">
                  <c:v>-0.32720960487524353</c:v>
                </c:pt>
                <c:pt idx="20">
                  <c:v>-0.29686191266350909</c:v>
                </c:pt>
                <c:pt idx="21">
                  <c:v>-0.26845410706011241</c:v>
                </c:pt>
                <c:pt idx="22">
                  <c:v>-0.24254068247330163</c:v>
                </c:pt>
                <c:pt idx="23">
                  <c:v>-0.21830591466319177</c:v>
                </c:pt>
                <c:pt idx="24">
                  <c:v>-3.7361375963627368E-2</c:v>
                </c:pt>
                <c:pt idx="25">
                  <c:v>4.645511169154741E-2</c:v>
                </c:pt>
                <c:pt idx="26">
                  <c:v>9.3586182988906072E-2</c:v>
                </c:pt>
                <c:pt idx="27">
                  <c:v>0.12207944201672824</c:v>
                </c:pt>
                <c:pt idx="28">
                  <c:v>0.14041996820299099</c:v>
                </c:pt>
                <c:pt idx="29">
                  <c:v>0.15270571696597843</c:v>
                </c:pt>
                <c:pt idx="30">
                  <c:v>0.16110145654864375</c:v>
                </c:pt>
                <c:pt idx="31">
                  <c:v>0.16700676386124572</c:v>
                </c:pt>
                <c:pt idx="32">
                  <c:v>0.17115299964868311</c:v>
                </c:pt>
                <c:pt idx="33">
                  <c:v>0.17403896368793589</c:v>
                </c:pt>
                <c:pt idx="34">
                  <c:v>0.17594967107777207</c:v>
                </c:pt>
                <c:pt idx="35">
                  <c:v>0.17718462105254021</c:v>
                </c:pt>
                <c:pt idx="36">
                  <c:v>0.1778474172497693</c:v>
                </c:pt>
                <c:pt idx="37">
                  <c:v>0.17803830805896109</c:v>
                </c:pt>
                <c:pt idx="38">
                  <c:v>0.17779531448296371</c:v>
                </c:pt>
                <c:pt idx="39">
                  <c:v>0.17723029909069529</c:v>
                </c:pt>
                <c:pt idx="40">
                  <c:v>0.17634400317129051</c:v>
                </c:pt>
                <c:pt idx="41">
                  <c:v>0.17516096448181651</c:v>
                </c:pt>
              </c:numCache>
            </c:numRef>
          </c:val>
          <c:smooth val="0"/>
        </c:ser>
        <c:dLbls>
          <c:showLegendKey val="0"/>
          <c:showVal val="0"/>
          <c:showCatName val="0"/>
          <c:showSerName val="0"/>
          <c:showPercent val="0"/>
          <c:showBubbleSize val="0"/>
        </c:dLbls>
        <c:marker val="1"/>
        <c:smooth val="0"/>
        <c:axId val="171744640"/>
        <c:axId val="171906560"/>
      </c:lineChart>
      <c:catAx>
        <c:axId val="171744640"/>
        <c:scaling>
          <c:orientation val="minMax"/>
        </c:scaling>
        <c:delete val="0"/>
        <c:axPos val="b"/>
        <c:title>
          <c:tx>
            <c:rich>
              <a:bodyPr/>
              <a:lstStyle/>
              <a:p>
                <a:pPr>
                  <a:defRPr/>
                </a:pPr>
                <a:r>
                  <a:rPr lang="en-US"/>
                  <a:t>Years</a:t>
                </a:r>
              </a:p>
            </c:rich>
          </c:tx>
          <c:overlay val="0"/>
        </c:title>
        <c:numFmt formatCode="_(* #,##0_);_(* \(#,##0\);_(* &quot;-&quot;??_);_(@_)" sourceLinked="1"/>
        <c:majorTickMark val="out"/>
        <c:minorTickMark val="none"/>
        <c:tickLblPos val="nextTo"/>
        <c:txPr>
          <a:bodyPr/>
          <a:lstStyle/>
          <a:p>
            <a:pPr>
              <a:defRPr sz="900"/>
            </a:pPr>
            <a:endParaRPr lang="en-US"/>
          </a:p>
        </c:txPr>
        <c:crossAx val="171906560"/>
        <c:crossesAt val="0"/>
        <c:auto val="1"/>
        <c:lblAlgn val="ctr"/>
        <c:lblOffset val="100"/>
        <c:tickLblSkip val="2"/>
        <c:tickMarkSkip val="1"/>
        <c:noMultiLvlLbl val="0"/>
      </c:catAx>
      <c:valAx>
        <c:axId val="171906560"/>
        <c:scaling>
          <c:orientation val="minMax"/>
        </c:scaling>
        <c:delete val="0"/>
        <c:axPos val="l"/>
        <c:majorGridlines/>
        <c:title>
          <c:tx>
            <c:rich>
              <a:bodyPr rot="0" vert="horz"/>
              <a:lstStyle/>
              <a:p>
                <a:pPr>
                  <a:defRPr/>
                </a:pPr>
                <a:r>
                  <a:rPr lang="en-US"/>
                  <a:t>Annualised
Return</a:t>
                </a:r>
              </a:p>
            </c:rich>
          </c:tx>
          <c:overlay val="0"/>
        </c:title>
        <c:numFmt formatCode="0.0%" sourceLinked="1"/>
        <c:majorTickMark val="out"/>
        <c:minorTickMark val="none"/>
        <c:tickLblPos val="nextTo"/>
        <c:txPr>
          <a:bodyPr/>
          <a:lstStyle/>
          <a:p>
            <a:pPr>
              <a:defRPr sz="900"/>
            </a:pPr>
            <a:endParaRPr lang="en-US"/>
          </a:p>
        </c:txPr>
        <c:crossAx val="171744640"/>
        <c:crosses val="autoZero"/>
        <c:crossBetween val="between"/>
      </c:valAx>
    </c:plotArea>
    <c:legend>
      <c:legendPos val="b"/>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15</xdr:col>
      <xdr:colOff>369092</xdr:colOff>
      <xdr:row>0</xdr:row>
      <xdr:rowOff>35718</xdr:rowOff>
    </xdr:from>
    <xdr:to>
      <xdr:col>23</xdr:col>
      <xdr:colOff>11906</xdr:colOff>
      <xdr:row>15</xdr:row>
      <xdr:rowOff>345281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369093</xdr:colOff>
      <xdr:row>18</xdr:row>
      <xdr:rowOff>35720</xdr:rowOff>
    </xdr:from>
    <xdr:to>
      <xdr:col>22</xdr:col>
      <xdr:colOff>809625</xdr:colOff>
      <xdr:row>32</xdr:row>
      <xdr:rowOff>142874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27001</xdr:colOff>
      <xdr:row>0</xdr:row>
      <xdr:rowOff>23812</xdr:rowOff>
    </xdr:from>
    <xdr:to>
      <xdr:col>6</xdr:col>
      <xdr:colOff>581824</xdr:colOff>
      <xdr:row>7</xdr:row>
      <xdr:rowOff>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001" y="23812"/>
          <a:ext cx="5460198" cy="1595438"/>
        </a:xfrm>
        <a:prstGeom prst="rect">
          <a:avLst/>
        </a:prstGeom>
      </xdr:spPr>
    </xdr:pic>
    <xdr:clientData/>
  </xdr:twoCellAnchor>
  <xdr:twoCellAnchor>
    <xdr:from>
      <xdr:col>4</xdr:col>
      <xdr:colOff>11907</xdr:colOff>
      <xdr:row>276</xdr:row>
      <xdr:rowOff>158351</xdr:rowOff>
    </xdr:from>
    <xdr:to>
      <xdr:col>13</xdr:col>
      <xdr:colOff>666751</xdr:colOff>
      <xdr:row>296</xdr:row>
      <xdr:rowOff>47623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369092</xdr:colOff>
      <xdr:row>0</xdr:row>
      <xdr:rowOff>35718</xdr:rowOff>
    </xdr:from>
    <xdr:to>
      <xdr:col>23</xdr:col>
      <xdr:colOff>11906</xdr:colOff>
      <xdr:row>15</xdr:row>
      <xdr:rowOff>345281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369093</xdr:colOff>
      <xdr:row>17</xdr:row>
      <xdr:rowOff>35720</xdr:rowOff>
    </xdr:from>
    <xdr:to>
      <xdr:col>22</xdr:col>
      <xdr:colOff>809625</xdr:colOff>
      <xdr:row>32</xdr:row>
      <xdr:rowOff>142874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15095</xdr:colOff>
      <xdr:row>0</xdr:row>
      <xdr:rowOff>0</xdr:rowOff>
    </xdr:from>
    <xdr:to>
      <xdr:col>6</xdr:col>
      <xdr:colOff>178594</xdr:colOff>
      <xdr:row>7</xdr:row>
      <xdr:rowOff>162</xdr:rowOff>
    </xdr:to>
    <xdr:pic>
      <xdr:nvPicPr>
        <xdr:cNvPr id="13" name="Picture 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95" y="0"/>
          <a:ext cx="4890280" cy="1428912"/>
        </a:xfrm>
        <a:prstGeom prst="rect">
          <a:avLst/>
        </a:prstGeom>
      </xdr:spPr>
    </xdr:pic>
    <xdr:clientData/>
  </xdr:twoCellAnchor>
  <xdr:twoCellAnchor>
    <xdr:from>
      <xdr:col>0</xdr:col>
      <xdr:colOff>392907</xdr:colOff>
      <xdr:row>276</xdr:row>
      <xdr:rowOff>130969</xdr:rowOff>
    </xdr:from>
    <xdr:to>
      <xdr:col>10</xdr:col>
      <xdr:colOff>809626</xdr:colOff>
      <xdr:row>299</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20</xdr:col>
      <xdr:colOff>608077</xdr:colOff>
      <xdr:row>26</xdr:row>
      <xdr:rowOff>104167</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12190477" cy="48666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vistawealth.co.za/" TargetMode="External"/><Relationship Id="rId1" Type="http://schemas.openxmlformats.org/officeDocument/2006/relationships/hyperlink" Target="mailto:magnus@vistawealth.co.za"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hyperlink" Target="http://www.moneyweb.co.za/moneyweb-opinion/columnists/buy-to-let-has-become-buy-to-regret/" TargetMode="External"/><Relationship Id="rId1" Type="http://schemas.openxmlformats.org/officeDocument/2006/relationships/hyperlink" Target="http://www.avidfirefly.co.za/00000/index.php%3Foption%3Dcom_k2%26view%3Ditem%26id%3D33:the-cost-of-buying-and-selling-a-property-in-south-africa%26Itemid%3D38"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281"/>
  <sheetViews>
    <sheetView tabSelected="1" zoomScale="80" zoomScaleNormal="80" workbookViewId="0">
      <selection activeCell="M19" sqref="M19"/>
    </sheetView>
  </sheetViews>
  <sheetFormatPr defaultRowHeight="15"/>
  <cols>
    <col min="1" max="1" width="11.42578125" customWidth="1"/>
    <col min="2" max="2" width="14.140625" style="53" customWidth="1"/>
    <col min="3" max="3" width="12" customWidth="1"/>
    <col min="4" max="4" width="12.5703125" customWidth="1"/>
    <col min="5" max="5" width="13.85546875" customWidth="1"/>
    <col min="6" max="6" width="9.7109375" bestFit="1" customWidth="1"/>
    <col min="7" max="8" width="9.140625" customWidth="1"/>
    <col min="10" max="10" width="12.7109375" bestFit="1" customWidth="1"/>
    <col min="11" max="11" width="12.5703125" customWidth="1"/>
    <col min="12" max="12" width="14.140625" customWidth="1"/>
    <col min="13" max="13" width="13.85546875" customWidth="1"/>
    <col min="14" max="14" width="13.140625" customWidth="1"/>
    <col min="15" max="15" width="14.7109375" customWidth="1"/>
    <col min="16" max="17" width="14.28515625" customWidth="1"/>
    <col min="18" max="18" width="14.7109375" customWidth="1"/>
    <col min="19" max="19" width="13.7109375" bestFit="1" customWidth="1"/>
    <col min="20" max="20" width="4" customWidth="1"/>
    <col min="21" max="21" width="14.5703125" style="64" customWidth="1"/>
    <col min="22" max="22" width="12.7109375" customWidth="1"/>
    <col min="23" max="23" width="13.140625" customWidth="1"/>
    <col min="24" max="24" width="14.140625" customWidth="1"/>
    <col min="25" max="25" width="13" customWidth="1"/>
    <col min="26" max="26" width="14.7109375" customWidth="1"/>
    <col min="27" max="27" width="12.140625" customWidth="1"/>
    <col min="28" max="28" width="15.42578125" customWidth="1"/>
    <col min="29" max="29" width="13" style="92" bestFit="1" customWidth="1"/>
    <col min="30" max="30" width="11.7109375" customWidth="1"/>
    <col min="31" max="31" width="12.42578125" customWidth="1"/>
    <col min="32" max="32" width="14.28515625" customWidth="1"/>
    <col min="33" max="33" width="13" style="64" bestFit="1" customWidth="1"/>
  </cols>
  <sheetData>
    <row r="1" spans="1:15" ht="18.75">
      <c r="H1" s="60" t="s">
        <v>64</v>
      </c>
    </row>
    <row r="2" spans="1:15" ht="18.75">
      <c r="H2" s="68" t="s">
        <v>139</v>
      </c>
    </row>
    <row r="4" spans="1:15" ht="18.75">
      <c r="H4" s="68" t="s">
        <v>142</v>
      </c>
    </row>
    <row r="5" spans="1:15" ht="18.75">
      <c r="H5" s="127" t="s">
        <v>140</v>
      </c>
    </row>
    <row r="6" spans="1:15" ht="18.75">
      <c r="B6" s="52"/>
      <c r="H6" s="127" t="s">
        <v>138</v>
      </c>
      <c r="L6" s="81"/>
    </row>
    <row r="7" spans="1:15" ht="18.75">
      <c r="A7" s="2"/>
      <c r="B7" s="52"/>
      <c r="F7" s="3"/>
      <c r="H7" s="128" t="s">
        <v>141</v>
      </c>
    </row>
    <row r="8" spans="1:15">
      <c r="A8" s="102" t="s">
        <v>60</v>
      </c>
      <c r="B8" s="102"/>
      <c r="C8" s="102"/>
      <c r="D8" s="102"/>
      <c r="E8" s="102"/>
      <c r="F8" s="102"/>
      <c r="G8" s="102"/>
      <c r="H8" s="102"/>
      <c r="I8" s="102"/>
      <c r="J8" s="103" t="s">
        <v>62</v>
      </c>
      <c r="K8" s="103"/>
      <c r="L8" s="77" t="s">
        <v>63</v>
      </c>
      <c r="M8" s="102" t="s">
        <v>61</v>
      </c>
      <c r="N8" s="104"/>
      <c r="O8" s="104"/>
    </row>
    <row r="9" spans="1:15">
      <c r="A9" s="102"/>
      <c r="B9" s="102"/>
      <c r="C9" s="102"/>
      <c r="D9" s="102"/>
      <c r="E9" s="102"/>
      <c r="F9" s="102"/>
      <c r="G9" s="102"/>
      <c r="H9" s="102"/>
      <c r="I9" s="102"/>
      <c r="J9" s="10" t="s">
        <v>30</v>
      </c>
      <c r="K9" s="10" t="s">
        <v>31</v>
      </c>
      <c r="L9" s="10" t="s">
        <v>31</v>
      </c>
      <c r="M9" s="104"/>
      <c r="N9" s="104"/>
      <c r="O9" s="104"/>
    </row>
    <row r="10" spans="1:15">
      <c r="A10" s="105" t="s">
        <v>13</v>
      </c>
      <c r="B10" s="104"/>
      <c r="C10" s="104"/>
      <c r="D10" s="104"/>
      <c r="E10" s="104"/>
      <c r="F10" s="104"/>
      <c r="G10" s="104"/>
      <c r="H10" s="104"/>
      <c r="I10" s="104"/>
      <c r="J10" s="5">
        <v>1000000</v>
      </c>
      <c r="K10" s="4" t="s">
        <v>65</v>
      </c>
      <c r="L10" s="4"/>
      <c r="M10" s="5" t="s">
        <v>83</v>
      </c>
      <c r="N10" s="43"/>
      <c r="O10" s="44"/>
    </row>
    <row r="11" spans="1:15">
      <c r="A11" s="105" t="s">
        <v>12</v>
      </c>
      <c r="B11" s="104"/>
      <c r="C11" s="104"/>
      <c r="D11" s="104"/>
      <c r="E11" s="104"/>
      <c r="F11" s="104"/>
      <c r="G11" s="104"/>
      <c r="H11" s="104"/>
      <c r="I11" s="104"/>
      <c r="J11" s="4"/>
      <c r="K11" s="5">
        <v>20</v>
      </c>
      <c r="L11" s="4" t="s">
        <v>65</v>
      </c>
      <c r="M11" s="45"/>
      <c r="N11" s="43"/>
      <c r="O11" s="44"/>
    </row>
    <row r="12" spans="1:15">
      <c r="A12" s="105" t="s">
        <v>7</v>
      </c>
      <c r="B12" s="104"/>
      <c r="C12" s="104"/>
      <c r="D12" s="104"/>
      <c r="E12" s="104"/>
      <c r="F12" s="104"/>
      <c r="G12" s="104"/>
      <c r="H12" s="104"/>
      <c r="I12" s="104"/>
      <c r="J12" s="4"/>
      <c r="K12" s="6">
        <v>0.1</v>
      </c>
      <c r="L12" s="4" t="s">
        <v>65</v>
      </c>
      <c r="M12" s="45"/>
      <c r="N12" s="43"/>
      <c r="O12" s="44"/>
    </row>
    <row r="13" spans="1:15">
      <c r="A13" s="105" t="s">
        <v>27</v>
      </c>
      <c r="B13" s="104"/>
      <c r="C13" s="104"/>
      <c r="D13" s="104"/>
      <c r="E13" s="104"/>
      <c r="F13" s="104"/>
      <c r="G13" s="104"/>
      <c r="H13" s="104"/>
      <c r="I13" s="104"/>
      <c r="J13" s="4"/>
      <c r="K13" s="6">
        <v>0.1</v>
      </c>
      <c r="L13" s="4" t="s">
        <v>65</v>
      </c>
      <c r="M13" s="45" t="s">
        <v>72</v>
      </c>
      <c r="N13" s="43"/>
      <c r="O13" s="44"/>
    </row>
    <row r="14" spans="1:15">
      <c r="A14" s="105" t="s">
        <v>9</v>
      </c>
      <c r="B14" s="104"/>
      <c r="C14" s="104"/>
      <c r="D14" s="104"/>
      <c r="E14" s="104"/>
      <c r="F14" s="104"/>
      <c r="G14" s="104"/>
      <c r="H14" s="104"/>
      <c r="I14" s="104"/>
      <c r="J14" s="4"/>
      <c r="K14" s="7">
        <v>2E-3</v>
      </c>
      <c r="L14" s="4" t="s">
        <v>65</v>
      </c>
      <c r="M14" s="45"/>
      <c r="N14" s="43"/>
      <c r="O14" s="44"/>
    </row>
    <row r="15" spans="1:15">
      <c r="A15" s="105" t="s">
        <v>81</v>
      </c>
      <c r="B15" s="104"/>
      <c r="C15" s="104"/>
      <c r="D15" s="104"/>
      <c r="E15" s="104"/>
      <c r="F15" s="104"/>
      <c r="G15" s="104"/>
      <c r="H15" s="104"/>
      <c r="I15" s="104"/>
      <c r="J15" s="4"/>
      <c r="K15" s="6">
        <v>0.02</v>
      </c>
      <c r="L15" s="4" t="s">
        <v>65</v>
      </c>
      <c r="M15" s="45"/>
      <c r="N15" s="43"/>
      <c r="O15" s="44"/>
    </row>
    <row r="16" spans="1:15" ht="30" customHeight="1">
      <c r="A16" s="105" t="s">
        <v>11</v>
      </c>
      <c r="B16" s="104"/>
      <c r="C16" s="104"/>
      <c r="D16" s="104"/>
      <c r="E16" s="104"/>
      <c r="F16" s="104"/>
      <c r="G16" s="104"/>
      <c r="H16" s="104"/>
      <c r="I16" s="104"/>
      <c r="J16" s="4"/>
      <c r="K16" s="6">
        <v>0.1</v>
      </c>
      <c r="L16" s="8">
        <v>0.21</v>
      </c>
      <c r="M16" s="106" t="s">
        <v>74</v>
      </c>
      <c r="N16" s="107"/>
      <c r="O16" s="108"/>
    </row>
    <row r="17" spans="1:15">
      <c r="A17" s="99" t="s">
        <v>84</v>
      </c>
      <c r="B17" s="100"/>
      <c r="C17" s="100"/>
      <c r="D17" s="100"/>
      <c r="E17" s="100"/>
      <c r="F17" s="100"/>
      <c r="G17" s="100"/>
      <c r="H17" s="100"/>
      <c r="I17" s="101"/>
      <c r="J17" s="4"/>
      <c r="K17" s="6">
        <v>0.1</v>
      </c>
      <c r="L17" s="7">
        <v>0</v>
      </c>
      <c r="M17" s="45" t="s">
        <v>73</v>
      </c>
      <c r="N17" s="43"/>
      <c r="O17" s="44"/>
    </row>
    <row r="18" spans="1:15">
      <c r="A18" s="105" t="s">
        <v>137</v>
      </c>
      <c r="B18" s="104"/>
      <c r="C18" s="104"/>
      <c r="D18" s="104"/>
      <c r="E18" s="104"/>
      <c r="F18" s="104"/>
      <c r="G18" s="104"/>
      <c r="H18" s="104"/>
      <c r="I18" s="104"/>
      <c r="J18" s="4"/>
      <c r="K18" s="6">
        <v>0.06</v>
      </c>
      <c r="L18" s="6"/>
      <c r="M18" s="45"/>
      <c r="N18" s="43"/>
      <c r="O18" s="44"/>
    </row>
    <row r="19" spans="1:15">
      <c r="A19" s="105" t="s">
        <v>59</v>
      </c>
      <c r="B19" s="104"/>
      <c r="C19" s="104"/>
      <c r="D19" s="104"/>
      <c r="E19" s="104"/>
      <c r="F19" s="104"/>
      <c r="G19" s="104"/>
      <c r="H19" s="104"/>
      <c r="I19" s="104"/>
      <c r="J19" s="4"/>
      <c r="K19" s="6">
        <v>0.41</v>
      </c>
      <c r="L19" s="6">
        <f>K19</f>
        <v>0.41</v>
      </c>
      <c r="M19" s="45"/>
      <c r="N19" s="43"/>
      <c r="O19" s="44"/>
    </row>
    <row r="20" spans="1:15">
      <c r="A20" s="111" t="s">
        <v>51</v>
      </c>
      <c r="B20" s="112"/>
      <c r="C20" s="112"/>
      <c r="D20" s="112"/>
      <c r="E20" s="112"/>
      <c r="F20" s="112"/>
      <c r="G20" s="112"/>
      <c r="H20" s="112"/>
      <c r="I20" s="112"/>
      <c r="J20" s="36">
        <f>SUM(J22:J26)</f>
        <v>58000</v>
      </c>
      <c r="K20" s="39">
        <f>J20/J10</f>
        <v>5.8000000000000003E-2</v>
      </c>
      <c r="L20" s="7"/>
      <c r="M20" s="45"/>
      <c r="N20" s="43"/>
      <c r="O20" s="44"/>
    </row>
    <row r="21" spans="1:15">
      <c r="A21" s="109" t="s">
        <v>14</v>
      </c>
      <c r="B21" s="110"/>
      <c r="C21" s="110"/>
      <c r="D21" s="110"/>
      <c r="E21" s="110"/>
      <c r="F21" s="110"/>
      <c r="G21" s="110"/>
      <c r="H21" s="110"/>
      <c r="I21" s="110"/>
      <c r="J21" s="27">
        <f>K21*J10</f>
        <v>0</v>
      </c>
      <c r="K21" s="6">
        <v>0</v>
      </c>
      <c r="L21" s="7">
        <v>0.01</v>
      </c>
      <c r="M21" s="45"/>
      <c r="N21" s="43"/>
      <c r="O21" s="44"/>
    </row>
    <row r="22" spans="1:15">
      <c r="A22" s="109" t="s">
        <v>26</v>
      </c>
      <c r="B22" s="110"/>
      <c r="C22" s="110"/>
      <c r="D22" s="110"/>
      <c r="E22" s="110"/>
      <c r="F22" s="110"/>
      <c r="G22" s="110"/>
      <c r="H22" s="110"/>
      <c r="I22" s="110"/>
      <c r="J22" s="28">
        <f>K22*J10</f>
        <v>20000</v>
      </c>
      <c r="K22" s="6">
        <v>0.02</v>
      </c>
      <c r="L22" s="4" t="s">
        <v>65</v>
      </c>
      <c r="M22" s="45"/>
      <c r="N22" s="43"/>
      <c r="O22" s="44"/>
    </row>
    <row r="23" spans="1:15">
      <c r="A23" s="109" t="s">
        <v>66</v>
      </c>
      <c r="B23" s="110"/>
      <c r="C23" s="110"/>
      <c r="D23" s="110"/>
      <c r="E23" s="110"/>
      <c r="F23" s="110"/>
      <c r="G23" s="110"/>
      <c r="H23" s="110"/>
      <c r="I23" s="110"/>
      <c r="J23" s="28">
        <f>(J10-750000)*3%</f>
        <v>7500</v>
      </c>
      <c r="K23" s="42">
        <f>J23/J10</f>
        <v>7.4999999999999997E-3</v>
      </c>
      <c r="L23" s="4" t="s">
        <v>65</v>
      </c>
      <c r="M23" s="45"/>
      <c r="N23" s="43"/>
      <c r="O23" s="44"/>
    </row>
    <row r="24" spans="1:15">
      <c r="A24" s="109" t="s">
        <v>23</v>
      </c>
      <c r="B24" s="110"/>
      <c r="C24" s="110"/>
      <c r="D24" s="110"/>
      <c r="E24" s="110"/>
      <c r="F24" s="110"/>
      <c r="G24" s="110"/>
      <c r="H24" s="110"/>
      <c r="I24" s="110"/>
      <c r="J24" s="28">
        <f>K24*J10</f>
        <v>20000</v>
      </c>
      <c r="K24" s="6">
        <v>0.02</v>
      </c>
      <c r="L24" s="4" t="s">
        <v>65</v>
      </c>
      <c r="M24" s="45"/>
      <c r="N24" s="43"/>
      <c r="O24" s="44"/>
    </row>
    <row r="25" spans="1:15">
      <c r="A25" s="109" t="s">
        <v>24</v>
      </c>
      <c r="B25" s="110"/>
      <c r="C25" s="110"/>
      <c r="D25" s="110"/>
      <c r="E25" s="110"/>
      <c r="F25" s="110"/>
      <c r="G25" s="110"/>
      <c r="H25" s="110"/>
      <c r="I25" s="110"/>
      <c r="J25" s="28">
        <f>K25*J10</f>
        <v>7500</v>
      </c>
      <c r="K25" s="7">
        <v>7.4999999999999997E-3</v>
      </c>
      <c r="L25" s="4" t="s">
        <v>65</v>
      </c>
      <c r="M25" s="45"/>
      <c r="N25" s="43"/>
      <c r="O25" s="44"/>
    </row>
    <row r="26" spans="1:15">
      <c r="A26" s="109" t="s">
        <v>25</v>
      </c>
      <c r="B26" s="110"/>
      <c r="C26" s="110"/>
      <c r="D26" s="110"/>
      <c r="E26" s="110"/>
      <c r="F26" s="110"/>
      <c r="G26" s="110"/>
      <c r="H26" s="110"/>
      <c r="I26" s="110"/>
      <c r="J26" s="28">
        <f>K26*J10</f>
        <v>3000</v>
      </c>
      <c r="K26" s="7">
        <v>3.0000000000000001E-3</v>
      </c>
      <c r="L26" s="4" t="s">
        <v>65</v>
      </c>
      <c r="M26" s="45"/>
      <c r="N26" s="43"/>
      <c r="O26" s="44"/>
    </row>
    <row r="27" spans="1:15">
      <c r="A27" s="111" t="s">
        <v>52</v>
      </c>
      <c r="B27" s="112"/>
      <c r="C27" s="112"/>
      <c r="D27" s="112"/>
      <c r="E27" s="112"/>
      <c r="F27" s="112"/>
      <c r="G27" s="112"/>
      <c r="H27" s="112"/>
      <c r="I27" s="112"/>
      <c r="J27" s="34"/>
      <c r="K27" s="35">
        <f>SUM(K28:K31)</f>
        <v>5.2500000000000005E-2</v>
      </c>
      <c r="L27" s="4"/>
      <c r="M27" s="45"/>
      <c r="N27" s="43"/>
      <c r="O27" s="44"/>
    </row>
    <row r="28" spans="1:15">
      <c r="A28" s="109" t="s">
        <v>14</v>
      </c>
      <c r="B28" s="110"/>
      <c r="C28" s="110"/>
      <c r="D28" s="110"/>
      <c r="E28" s="110"/>
      <c r="F28" s="110"/>
      <c r="G28" s="110"/>
      <c r="H28" s="110"/>
      <c r="I28" s="110"/>
      <c r="J28" s="26">
        <f>K28*J10</f>
        <v>0</v>
      </c>
      <c r="K28" s="30">
        <v>0</v>
      </c>
      <c r="L28" s="7">
        <v>0.01</v>
      </c>
      <c r="M28" s="45"/>
      <c r="N28" s="43"/>
      <c r="O28" s="44"/>
    </row>
    <row r="29" spans="1:15">
      <c r="A29" s="109" t="s">
        <v>19</v>
      </c>
      <c r="B29" s="110"/>
      <c r="C29" s="110"/>
      <c r="D29" s="110"/>
      <c r="E29" s="110"/>
      <c r="F29" s="110"/>
      <c r="G29" s="110"/>
      <c r="H29" s="110"/>
      <c r="I29" s="110"/>
      <c r="J29" s="4">
        <v>500</v>
      </c>
      <c r="K29" s="31">
        <f>J29/J10</f>
        <v>5.0000000000000001E-4</v>
      </c>
      <c r="L29" s="4" t="s">
        <v>65</v>
      </c>
      <c r="M29" s="45"/>
      <c r="N29" s="43"/>
      <c r="O29" s="44"/>
    </row>
    <row r="30" spans="1:15">
      <c r="A30" s="109" t="s">
        <v>20</v>
      </c>
      <c r="B30" s="110"/>
      <c r="C30" s="110"/>
      <c r="D30" s="110"/>
      <c r="E30" s="110"/>
      <c r="F30" s="110"/>
      <c r="G30" s="110"/>
      <c r="H30" s="110"/>
      <c r="I30" s="110"/>
      <c r="J30" s="12">
        <f>K30*J10</f>
        <v>50000</v>
      </c>
      <c r="K30" s="32">
        <v>0.05</v>
      </c>
      <c r="L30" s="4" t="s">
        <v>65</v>
      </c>
      <c r="M30" s="45"/>
      <c r="N30" s="43"/>
      <c r="O30" s="44"/>
    </row>
    <row r="31" spans="1:15">
      <c r="A31" s="109" t="s">
        <v>21</v>
      </c>
      <c r="B31" s="110"/>
      <c r="C31" s="110"/>
      <c r="D31" s="110"/>
      <c r="E31" s="110"/>
      <c r="F31" s="110"/>
      <c r="G31" s="110"/>
      <c r="H31" s="110"/>
      <c r="I31" s="110"/>
      <c r="J31" s="12">
        <f>K31*J10</f>
        <v>2000</v>
      </c>
      <c r="K31" s="33">
        <v>2E-3</v>
      </c>
      <c r="L31" s="4" t="s">
        <v>65</v>
      </c>
      <c r="M31" s="45"/>
      <c r="N31" s="43"/>
      <c r="O31" s="44"/>
    </row>
    <row r="32" spans="1:15">
      <c r="A32" s="118" t="s">
        <v>54</v>
      </c>
      <c r="B32" s="119"/>
      <c r="C32" s="119"/>
      <c r="D32" s="119"/>
      <c r="E32" s="119"/>
      <c r="F32" s="119"/>
      <c r="G32" s="119"/>
      <c r="H32" s="119"/>
      <c r="I32" s="119"/>
      <c r="J32" s="98">
        <f>40%*K19</f>
        <v>0.16400000000000001</v>
      </c>
      <c r="K32" s="38">
        <f>40%*K19</f>
        <v>0.16400000000000001</v>
      </c>
      <c r="L32" s="29"/>
      <c r="M32" s="29" t="s">
        <v>71</v>
      </c>
      <c r="N32" s="43"/>
      <c r="O32" s="44"/>
    </row>
    <row r="33" spans="1:32">
      <c r="A33" s="1"/>
    </row>
    <row r="34" spans="1:32">
      <c r="B34" s="1"/>
      <c r="C34" s="54"/>
      <c r="D34" s="2" t="s">
        <v>16</v>
      </c>
      <c r="S34" s="2"/>
      <c r="T34" s="2"/>
      <c r="U34" s="2" t="s">
        <v>17</v>
      </c>
      <c r="V34" s="64"/>
    </row>
    <row r="35" spans="1:32">
      <c r="A35" s="120" t="s">
        <v>1</v>
      </c>
      <c r="B35" s="121"/>
      <c r="C35" s="55" t="s">
        <v>82</v>
      </c>
      <c r="D35" s="46" t="s">
        <v>69</v>
      </c>
      <c r="E35" s="122" t="s">
        <v>0</v>
      </c>
      <c r="F35" s="123"/>
      <c r="G35" s="123"/>
      <c r="H35" s="123"/>
      <c r="I35" s="123"/>
      <c r="J35" s="124"/>
      <c r="K35" s="73" t="s">
        <v>94</v>
      </c>
      <c r="L35" s="46" t="s">
        <v>6</v>
      </c>
      <c r="M35" s="46" t="s">
        <v>53</v>
      </c>
      <c r="N35" s="122" t="s">
        <v>85</v>
      </c>
      <c r="O35" s="114"/>
      <c r="P35" s="115"/>
      <c r="Q35" s="125" t="s">
        <v>135</v>
      </c>
      <c r="R35" s="126"/>
      <c r="S35" s="126"/>
      <c r="T35" s="89"/>
      <c r="U35" s="88" t="s">
        <v>69</v>
      </c>
      <c r="V35" s="65" t="s">
        <v>94</v>
      </c>
      <c r="W35" s="76" t="s">
        <v>0</v>
      </c>
      <c r="X35" s="61" t="s">
        <v>6</v>
      </c>
      <c r="Y35" s="47" t="s">
        <v>53</v>
      </c>
      <c r="Z35" s="113" t="s">
        <v>85</v>
      </c>
      <c r="AA35" s="114"/>
      <c r="AB35" s="115"/>
      <c r="AC35" s="116" t="s">
        <v>135</v>
      </c>
      <c r="AD35" s="117"/>
      <c r="AE35" s="117"/>
    </row>
    <row r="36" spans="1:32">
      <c r="A36" s="74" t="s">
        <v>90</v>
      </c>
      <c r="B36" s="74" t="s">
        <v>91</v>
      </c>
      <c r="C36" s="55"/>
      <c r="D36" s="46" t="s">
        <v>70</v>
      </c>
      <c r="E36" s="46" t="s">
        <v>2</v>
      </c>
      <c r="F36" s="46" t="s">
        <v>8</v>
      </c>
      <c r="G36" s="46" t="s">
        <v>3</v>
      </c>
      <c r="H36" s="46" t="s">
        <v>10</v>
      </c>
      <c r="I36" s="46" t="s">
        <v>4</v>
      </c>
      <c r="J36" s="46" t="s">
        <v>29</v>
      </c>
      <c r="K36" s="46" t="s">
        <v>95</v>
      </c>
      <c r="L36" s="46" t="s">
        <v>5</v>
      </c>
      <c r="M36" s="46" t="s">
        <v>32</v>
      </c>
      <c r="N36" s="46" t="s">
        <v>86</v>
      </c>
      <c r="O36" s="46" t="s">
        <v>87</v>
      </c>
      <c r="P36" s="46" t="s">
        <v>85</v>
      </c>
      <c r="Q36" s="82" t="s">
        <v>0</v>
      </c>
      <c r="R36" s="82" t="s">
        <v>6</v>
      </c>
      <c r="S36" s="82" t="s">
        <v>136</v>
      </c>
      <c r="T36" s="89"/>
      <c r="U36" s="47" t="s">
        <v>70</v>
      </c>
      <c r="V36" s="47" t="s">
        <v>92</v>
      </c>
      <c r="W36" s="47" t="s">
        <v>67</v>
      </c>
      <c r="X36" s="47" t="s">
        <v>55</v>
      </c>
      <c r="Y36" s="47" t="s">
        <v>32</v>
      </c>
      <c r="Z36" s="67" t="s">
        <v>86</v>
      </c>
      <c r="AA36" s="47" t="s">
        <v>87</v>
      </c>
      <c r="AB36" s="47" t="s">
        <v>85</v>
      </c>
      <c r="AC36" s="90" t="s">
        <v>0</v>
      </c>
      <c r="AD36" s="87" t="s">
        <v>6</v>
      </c>
      <c r="AE36" s="87" t="s">
        <v>136</v>
      </c>
    </row>
    <row r="37" spans="1:32">
      <c r="A37" s="11">
        <v>37987</v>
      </c>
      <c r="B37" s="11">
        <v>38017</v>
      </c>
      <c r="C37" s="56">
        <v>1</v>
      </c>
      <c r="D37" s="12">
        <f>J10</f>
        <v>1000000</v>
      </c>
      <c r="E37" s="5">
        <f t="shared" ref="E37:E100" si="0">PMT($K$13/12,$K$11*12,($J$10)*(1-$K$12))</f>
        <v>-8685.1948056660713</v>
      </c>
      <c r="F37" s="5">
        <f>PPMT($K$13/12,ROW()-36,12*$K$11,$J$10*(1-$K$12))</f>
        <v>-1185.1948056660708</v>
      </c>
      <c r="G37" s="5">
        <f>IPMT($K$13/12,ROW()-36,$K$11*12,$J$10*(1-$K$12))</f>
        <v>-7500</v>
      </c>
      <c r="H37" s="5">
        <f t="shared" ref="H37:H100" si="1">(D37*$K$15)/-12</f>
        <v>-1666.6666666666667</v>
      </c>
      <c r="I37" s="5">
        <f t="shared" ref="I37:I100" si="2">(D37*$K$14)/-12</f>
        <v>-166.66666666666666</v>
      </c>
      <c r="J37" s="5">
        <f t="shared" ref="J37:J100" si="3">IF(L37&gt;((G37+H37+I37)*-1),((L37+(G37+H37+I37))*$K$19)*-1,0)</f>
        <v>0</v>
      </c>
      <c r="K37" s="5">
        <f>-$J$20-(D37*$K$27)</f>
        <v>-110500</v>
      </c>
      <c r="L37" s="5">
        <f>(J10*$K$17)/12</f>
        <v>8333.3333333333339</v>
      </c>
      <c r="M37" s="5">
        <f>(D37-$J$10)+SUM($G$37:G37)+SUM($H$37:H37)+SUM($I$37:I37)+SUM($J$37:J37)+SUM($L$37:L37)-$J$20-(D37*$K$27)</f>
        <v>-111500</v>
      </c>
      <c r="N37" s="62">
        <f>(-1*$J$10*$K$12)+K37+SUM($E$37:E37)+SUM($H$37:H37)+SUM($I$37:I37)+SUM($J$37:J37)</f>
        <v>-221018.52813899939</v>
      </c>
      <c r="O37" s="63">
        <f>(D37-$J$10)+SUM($L$37:L37)</f>
        <v>8333.3333333333339</v>
      </c>
      <c r="P37" s="72">
        <f t="shared" ref="P37:P100" si="4">(O37+N37)/(N37*-1)</f>
        <v>-0.96229577038856906</v>
      </c>
      <c r="Q37" s="83">
        <f>(J10*K12*-1)+(J10*K20*-1)+E37+H37+I37+J37</f>
        <v>-168518.52813899939</v>
      </c>
      <c r="R37" s="84">
        <f t="shared" ref="R37:R100" si="5">L37</f>
        <v>8333.3333333333339</v>
      </c>
      <c r="S37" s="84">
        <f t="shared" ref="S37:S100" si="6">SUM(Q37:R37)</f>
        <v>-160185.19480566605</v>
      </c>
      <c r="T37" s="89"/>
      <c r="U37" s="5">
        <f>J10*K12</f>
        <v>100000</v>
      </c>
      <c r="V37" s="5">
        <f t="shared" ref="V37:V100" si="7">(-1*$U$37*$L$21)-(U37*$L$28)</f>
        <v>-2000</v>
      </c>
      <c r="W37" s="5">
        <f t="shared" ref="W37:W100" si="8">IF(L37+E37+H37+I37+J37&lt;0,(L37+E37+H37+I37+J37),0)</f>
        <v>-2185.1948056660708</v>
      </c>
      <c r="X37" s="5">
        <f>(U37*$L$17)/12</f>
        <v>0</v>
      </c>
      <c r="Y37" s="12">
        <f t="shared" ref="Y37:Y100" si="9">U37-$U$37+V37</f>
        <v>-2000</v>
      </c>
      <c r="Z37" s="75">
        <f>(-1*$J$10*$K$12)+V37+SUM($W$37:W37)</f>
        <v>-104185.19480566608</v>
      </c>
      <c r="AA37" s="66">
        <f>U37-U37</f>
        <v>0</v>
      </c>
      <c r="AB37" s="71">
        <f t="shared" ref="AB37:AB100" si="10">(AA37+Z37)/(Z37*-1)</f>
        <v>-1</v>
      </c>
      <c r="AC37" s="93">
        <f>(J10*K12*-1)-(J10*K12*L21)+W37</f>
        <v>-103185.19480566608</v>
      </c>
      <c r="AD37" s="91">
        <f>X37</f>
        <v>0</v>
      </c>
      <c r="AE37" s="91">
        <f>SUM(AC37:AD37)</f>
        <v>-103185.19480566608</v>
      </c>
      <c r="AF37" s="64"/>
    </row>
    <row r="38" spans="1:32">
      <c r="A38" s="11">
        <v>37987</v>
      </c>
      <c r="B38" s="11">
        <v>38045</v>
      </c>
      <c r="C38" s="56">
        <v>1</v>
      </c>
      <c r="D38" s="12">
        <f>D37*((1+$K$16)^(1/12))</f>
        <v>1007974.1404289037</v>
      </c>
      <c r="E38" s="5">
        <f t="shared" si="0"/>
        <v>-8685.1948056660713</v>
      </c>
      <c r="F38" s="5">
        <f t="shared" ref="F38:F101" si="11">PPMT($K$13/12,ROW()-36,12*$K$11,$J$10*(1-$K$12))</f>
        <v>-1195.0714290466215</v>
      </c>
      <c r="G38" s="5">
        <f t="shared" ref="G38:G101" si="12">IPMT($K$13/12,ROW()-36,$K$11*12,$J$10*(1-$K$12))</f>
        <v>-7490.1233766194491</v>
      </c>
      <c r="H38" s="5">
        <f t="shared" si="1"/>
        <v>-1679.9569007148395</v>
      </c>
      <c r="I38" s="5">
        <f t="shared" si="2"/>
        <v>-167.99569007148395</v>
      </c>
      <c r="J38" s="5">
        <f t="shared" si="3"/>
        <v>0</v>
      </c>
      <c r="K38" s="5">
        <f t="shared" ref="K38:K101" si="13">-$J$20-(D38*$K$27)</f>
        <v>-110918.64237251745</v>
      </c>
      <c r="L38" s="5">
        <f t="shared" ref="L38:L101" si="14">IF(YEAR(B38)=YEAR(B37),L37,(L37*(1+$K$18)))</f>
        <v>8333.3333333333339</v>
      </c>
      <c r="M38" s="5">
        <f>(D38-$J$10)+SUM($G$37:G38)+SUM($H$37:H38)+SUM($I$37:I38)+SUM($J$37:J38)+SUM($L$37:L38)-$J$20-(D38*$K$27)</f>
        <v>-104949.24457768614</v>
      </c>
      <c r="N38" s="62">
        <f>(-1*$J$10*$K$12)+SUM($E$37:E38)+SUM($H$37:H38)+SUM($I$37:I38)+SUM($J$37:J38)+K38</f>
        <v>-231970.31790796923</v>
      </c>
      <c r="O38" s="63">
        <f>(D38-$J$10)+SUM($L$37:L38)</f>
        <v>24640.807095570413</v>
      </c>
      <c r="P38" s="72">
        <f t="shared" si="4"/>
        <v>-0.89377603428837704</v>
      </c>
      <c r="Q38" s="83">
        <f>E38+H38+I38+J38</f>
        <v>-10533.147396452396</v>
      </c>
      <c r="R38" s="84">
        <f t="shared" si="5"/>
        <v>8333.3333333333339</v>
      </c>
      <c r="S38" s="84">
        <f t="shared" si="6"/>
        <v>-2199.8140631190618</v>
      </c>
      <c r="T38" s="89"/>
      <c r="U38" s="5">
        <f>(U37-W37)*(1+$L$16)^(1/12)</f>
        <v>103821.37063329223</v>
      </c>
      <c r="V38" s="5">
        <f t="shared" si="7"/>
        <v>-2038.2137063329224</v>
      </c>
      <c r="W38" s="5">
        <f t="shared" si="8"/>
        <v>-2199.8140631190608</v>
      </c>
      <c r="X38" s="5">
        <f t="shared" ref="X38:X48" si="15">IF(YEAR(B38)=YEAR(B37),X37,U38*(1+($L$17)))</f>
        <v>0</v>
      </c>
      <c r="Y38" s="12">
        <f t="shared" si="9"/>
        <v>1783.1569269593078</v>
      </c>
      <c r="Z38" s="75">
        <f>(-1*$J$10*$K$12)+V38+SUM($W$37:W38)</f>
        <v>-106423.22257511807</v>
      </c>
      <c r="AA38" s="66">
        <f t="shared" ref="AA38:AA47" si="16">U38-$U$37</f>
        <v>3821.3706332922302</v>
      </c>
      <c r="AB38" s="71">
        <f t="shared" si="10"/>
        <v>-0.96409269949897503</v>
      </c>
      <c r="AC38" s="93">
        <f>W38</f>
        <v>-2199.8140631190608</v>
      </c>
      <c r="AD38" s="91">
        <f>X38</f>
        <v>0</v>
      </c>
      <c r="AE38" s="91">
        <f t="shared" ref="AE38:AE101" si="17">SUM(AC38:AD38)</f>
        <v>-2199.8140631190608</v>
      </c>
      <c r="AF38" s="64"/>
    </row>
    <row r="39" spans="1:32">
      <c r="A39" s="11">
        <v>37987</v>
      </c>
      <c r="B39" s="11">
        <v>38077</v>
      </c>
      <c r="C39" s="56">
        <v>1</v>
      </c>
      <c r="D39" s="12">
        <f t="shared" ref="D39:D102" si="18">D38*((1+$K$16)^(1/12))</f>
        <v>1016011.8677733873</v>
      </c>
      <c r="E39" s="5">
        <f t="shared" si="0"/>
        <v>-8685.1948056660713</v>
      </c>
      <c r="F39" s="5">
        <f t="shared" si="11"/>
        <v>-1205.0303576220101</v>
      </c>
      <c r="G39" s="5">
        <f t="shared" si="12"/>
        <v>-7480.1644480440609</v>
      </c>
      <c r="H39" s="5">
        <f t="shared" si="1"/>
        <v>-1693.3531129556457</v>
      </c>
      <c r="I39" s="5">
        <f t="shared" si="2"/>
        <v>-169.33531129556457</v>
      </c>
      <c r="J39" s="5">
        <f t="shared" si="3"/>
        <v>0</v>
      </c>
      <c r="K39" s="5">
        <f t="shared" si="13"/>
        <v>-111340.62305810285</v>
      </c>
      <c r="L39" s="5">
        <f t="shared" si="14"/>
        <v>8333.3333333333339</v>
      </c>
      <c r="M39" s="5">
        <f>(D39-$J$10)+SUM($G$37:G39)+SUM($H$37:H39)+SUM($I$37:I39)+SUM($J$37:J39)+SUM($L$37:L39)-$J$20-(D39*$K$27)</f>
        <v>-98343.017457749869</v>
      </c>
      <c r="N39" s="62">
        <f>(-1*$J$10*$K$12)+SUM($E$37:E39)+SUM($H$37:H39)+SUM($I$37:I39)+SUM($J$37:J39)+K39</f>
        <v>-242940.18182347194</v>
      </c>
      <c r="O39" s="63">
        <f>(D39-$J$10)+SUM($L$37:L39)</f>
        <v>41011.867773387348</v>
      </c>
      <c r="P39" s="72">
        <f t="shared" si="4"/>
        <v>-0.83118532526995526</v>
      </c>
      <c r="Q39" s="83">
        <f t="shared" ref="Q39:Q102" si="19">E39+H39+I39+J39</f>
        <v>-10547.883229917281</v>
      </c>
      <c r="R39" s="84">
        <f t="shared" si="5"/>
        <v>8333.3333333333339</v>
      </c>
      <c r="S39" s="84">
        <f t="shared" si="6"/>
        <v>-2214.549896583947</v>
      </c>
      <c r="T39" s="89"/>
      <c r="U39" s="5">
        <f t="shared" ref="U39:U102" si="20">(U38-W38)*(1+$L$16)^(1/12)</f>
        <v>107718.78188694811</v>
      </c>
      <c r="V39" s="5">
        <f t="shared" si="7"/>
        <v>-2077.1878188694809</v>
      </c>
      <c r="W39" s="5">
        <f t="shared" si="8"/>
        <v>-2214.5498965839474</v>
      </c>
      <c r="X39" s="5">
        <f t="shared" si="15"/>
        <v>0</v>
      </c>
      <c r="Y39" s="12">
        <f t="shared" si="9"/>
        <v>5641.5940680786316</v>
      </c>
      <c r="Z39" s="75">
        <f>(-1*$J$10*$K$12)+V39+SUM($W$37:W39)</f>
        <v>-108676.74658423856</v>
      </c>
      <c r="AA39" s="66">
        <f t="shared" si="16"/>
        <v>7718.7818869481125</v>
      </c>
      <c r="AB39" s="71">
        <f t="shared" si="10"/>
        <v>-0.92897485313507189</v>
      </c>
      <c r="AC39" s="93">
        <f t="shared" ref="AC39:AC102" si="21">W39</f>
        <v>-2214.5498965839474</v>
      </c>
      <c r="AD39" s="91">
        <f t="shared" ref="AD39:AD102" si="22">X39</f>
        <v>0</v>
      </c>
      <c r="AE39" s="91">
        <f t="shared" si="17"/>
        <v>-2214.5498965839474</v>
      </c>
      <c r="AF39" s="64"/>
    </row>
    <row r="40" spans="1:32">
      <c r="A40" s="11">
        <v>37987</v>
      </c>
      <c r="B40" s="11">
        <v>38107</v>
      </c>
      <c r="C40" s="56">
        <v>1</v>
      </c>
      <c r="D40" s="12">
        <f t="shared" si="18"/>
        <v>1024113.6890844451</v>
      </c>
      <c r="E40" s="5">
        <f t="shared" si="0"/>
        <v>-8685.1948056660713</v>
      </c>
      <c r="F40" s="5">
        <f t="shared" si="11"/>
        <v>-1215.0722772688603</v>
      </c>
      <c r="G40" s="5">
        <f t="shared" si="12"/>
        <v>-7470.1225283972099</v>
      </c>
      <c r="H40" s="5">
        <f t="shared" si="1"/>
        <v>-1706.8561484740751</v>
      </c>
      <c r="I40" s="5">
        <f t="shared" si="2"/>
        <v>-170.68561484740755</v>
      </c>
      <c r="J40" s="5">
        <f t="shared" si="3"/>
        <v>0</v>
      </c>
      <c r="K40" s="5">
        <f t="shared" si="13"/>
        <v>-111765.96867693338</v>
      </c>
      <c r="L40" s="5">
        <f t="shared" si="14"/>
        <v>8333.3333333333339</v>
      </c>
      <c r="M40" s="5">
        <f>(D40-$J$10)+SUM($G$37:G40)+SUM($H$37:H40)+SUM($I$37:I40)+SUM($J$37:J40)+SUM($L$37:L40)-$J$20-(D40*$K$27)</f>
        <v>-91680.872723907974</v>
      </c>
      <c r="N40" s="62">
        <f>(-1*$J$10*$K$12)+SUM($E$37:E40)+SUM($H$37:H40)+SUM($I$37:I40)+SUM($J$37:J40)+K40</f>
        <v>-253928.26401129001</v>
      </c>
      <c r="O40" s="63">
        <f>(D40-$J$10)+SUM($L$37:L40)</f>
        <v>57447.022417778462</v>
      </c>
      <c r="P40" s="72">
        <f t="shared" si="4"/>
        <v>-0.77376672643568223</v>
      </c>
      <c r="Q40" s="83">
        <f t="shared" si="19"/>
        <v>-10562.736568987553</v>
      </c>
      <c r="R40" s="84">
        <f t="shared" si="5"/>
        <v>8333.3333333333339</v>
      </c>
      <c r="S40" s="84">
        <f t="shared" si="6"/>
        <v>-2229.4032356542193</v>
      </c>
      <c r="T40" s="89"/>
      <c r="U40" s="5">
        <f t="shared" si="20"/>
        <v>111693.5697559379</v>
      </c>
      <c r="V40" s="5">
        <f t="shared" si="7"/>
        <v>-2116.9356975593792</v>
      </c>
      <c r="W40" s="5">
        <f t="shared" si="8"/>
        <v>-2229.4032356542198</v>
      </c>
      <c r="X40" s="5">
        <f t="shared" si="15"/>
        <v>0</v>
      </c>
      <c r="Y40" s="12">
        <f t="shared" si="9"/>
        <v>9576.6340583785241</v>
      </c>
      <c r="Z40" s="75">
        <f>(-1*$J$10*$K$12)+V40+SUM($W$37:W40)</f>
        <v>-110945.89769858267</v>
      </c>
      <c r="AA40" s="66">
        <f t="shared" si="16"/>
        <v>11693.569755937904</v>
      </c>
      <c r="AB40" s="71">
        <f t="shared" si="10"/>
        <v>-0.89460115246706151</v>
      </c>
      <c r="AC40" s="93">
        <f t="shared" si="21"/>
        <v>-2229.4032356542198</v>
      </c>
      <c r="AD40" s="91">
        <f t="shared" si="22"/>
        <v>0</v>
      </c>
      <c r="AE40" s="91">
        <f t="shared" si="17"/>
        <v>-2229.4032356542198</v>
      </c>
      <c r="AF40" s="64"/>
    </row>
    <row r="41" spans="1:32">
      <c r="A41" s="11">
        <v>37987</v>
      </c>
      <c r="B41" s="11">
        <v>38138</v>
      </c>
      <c r="C41" s="56">
        <v>1</v>
      </c>
      <c r="D41" s="12">
        <f t="shared" si="18"/>
        <v>1032280.1154563671</v>
      </c>
      <c r="E41" s="5">
        <f t="shared" si="0"/>
        <v>-8685.1948056660713</v>
      </c>
      <c r="F41" s="5">
        <f t="shared" si="11"/>
        <v>-1225.1978795794339</v>
      </c>
      <c r="G41" s="5">
        <f t="shared" si="12"/>
        <v>-7459.9969260866364</v>
      </c>
      <c r="H41" s="5">
        <f t="shared" si="1"/>
        <v>-1720.4668590939452</v>
      </c>
      <c r="I41" s="5">
        <f t="shared" si="2"/>
        <v>-172.04668590939454</v>
      </c>
      <c r="J41" s="5">
        <f t="shared" si="3"/>
        <v>0</v>
      </c>
      <c r="K41" s="5">
        <f t="shared" si="13"/>
        <v>-112194.70606145928</v>
      </c>
      <c r="L41" s="5">
        <f t="shared" si="14"/>
        <v>8333.3333333333339</v>
      </c>
      <c r="M41" s="5">
        <f>(D41-$J$10)+SUM($G$37:G41)+SUM($H$37:H41)+SUM($I$37:I41)+SUM($J$37:J41)+SUM($L$37:L41)-$J$20-(D41*$K$27)</f>
        <v>-84962.360874268503</v>
      </c>
      <c r="N41" s="62">
        <f>(-1*$J$10*$K$12)+SUM($E$37:E41)+SUM($H$37:H41)+SUM($I$37:I41)+SUM($J$37:J41)+K41</f>
        <v>-264934.70974648534</v>
      </c>
      <c r="O41" s="63">
        <f>(D41-$J$10)+SUM($L$37:L41)</f>
        <v>73946.782123033816</v>
      </c>
      <c r="P41" s="72">
        <f t="shared" si="4"/>
        <v>-0.72088677171144122</v>
      </c>
      <c r="Q41" s="83">
        <f t="shared" si="19"/>
        <v>-10577.708350669411</v>
      </c>
      <c r="R41" s="84">
        <f t="shared" si="5"/>
        <v>8333.3333333333339</v>
      </c>
      <c r="S41" s="84">
        <f t="shared" si="6"/>
        <v>-2244.3750173360768</v>
      </c>
      <c r="T41" s="89"/>
      <c r="U41" s="5">
        <f t="shared" si="20"/>
        <v>115747.09257148467</v>
      </c>
      <c r="V41" s="5">
        <f t="shared" si="7"/>
        <v>-2157.470925714847</v>
      </c>
      <c r="W41" s="5">
        <f t="shared" si="8"/>
        <v>-2244.3750173360772</v>
      </c>
      <c r="X41" s="5">
        <f t="shared" si="15"/>
        <v>0</v>
      </c>
      <c r="Y41" s="12">
        <f t="shared" si="9"/>
        <v>13589.621645769821</v>
      </c>
      <c r="Z41" s="75">
        <f>(-1*$J$10*$K$12)+V41+SUM($W$37:W41)</f>
        <v>-113230.80794407423</v>
      </c>
      <c r="AA41" s="66">
        <f t="shared" si="16"/>
        <v>15747.092571484667</v>
      </c>
      <c r="AB41" s="71">
        <f t="shared" si="10"/>
        <v>-0.86092925717475843</v>
      </c>
      <c r="AC41" s="93">
        <f t="shared" si="21"/>
        <v>-2244.3750173360772</v>
      </c>
      <c r="AD41" s="91">
        <f t="shared" si="22"/>
        <v>0</v>
      </c>
      <c r="AE41" s="91">
        <f t="shared" si="17"/>
        <v>-2244.3750173360772</v>
      </c>
      <c r="AF41" s="64"/>
    </row>
    <row r="42" spans="1:32">
      <c r="A42" s="11">
        <v>37987</v>
      </c>
      <c r="B42" s="11">
        <v>38168</v>
      </c>
      <c r="C42" s="56">
        <v>1</v>
      </c>
      <c r="D42" s="12">
        <f t="shared" si="18"/>
        <v>1040511.6620589813</v>
      </c>
      <c r="E42" s="5">
        <f t="shared" si="0"/>
        <v>-8685.1948056660713</v>
      </c>
      <c r="F42" s="5">
        <f t="shared" si="11"/>
        <v>-1235.4078619092625</v>
      </c>
      <c r="G42" s="5">
        <f t="shared" si="12"/>
        <v>-7449.7869437568079</v>
      </c>
      <c r="H42" s="5">
        <f t="shared" si="1"/>
        <v>-1734.1861034316355</v>
      </c>
      <c r="I42" s="5">
        <f t="shared" si="2"/>
        <v>-173.41861034316355</v>
      </c>
      <c r="J42" s="5">
        <f t="shared" si="3"/>
        <v>0</v>
      </c>
      <c r="K42" s="5">
        <f t="shared" si="13"/>
        <v>-112626.86225809652</v>
      </c>
      <c r="L42" s="5">
        <f t="shared" si="14"/>
        <v>8333.3333333333339</v>
      </c>
      <c r="M42" s="5">
        <f>(D42-$J$10)+SUM($G$37:G42)+SUM($H$37:H42)+SUM($I$37:I42)+SUM($J$37:J42)+SUM($L$37:L42)-$J$20-(D42*$K$27)</f>
        <v>-78187.028792489902</v>
      </c>
      <c r="N42" s="62">
        <f>(-1*$J$10*$K$12)+SUM($E$37:E42)+SUM($H$37:H42)+SUM($I$37:I42)+SUM($J$37:J42)+K42</f>
        <v>-275959.6654625634</v>
      </c>
      <c r="O42" s="63">
        <f>(D42-$J$10)+SUM($L$37:L42)</f>
        <v>90511.662058981252</v>
      </c>
      <c r="P42" s="72">
        <f t="shared" si="4"/>
        <v>-0.67201126328637317</v>
      </c>
      <c r="Q42" s="83">
        <f t="shared" si="19"/>
        <v>-10592.79951944087</v>
      </c>
      <c r="R42" s="84">
        <f t="shared" si="5"/>
        <v>8333.3333333333339</v>
      </c>
      <c r="S42" s="84">
        <f t="shared" si="6"/>
        <v>-2259.4661861075365</v>
      </c>
      <c r="T42" s="89"/>
      <c r="U42" s="5">
        <f t="shared" si="20"/>
        <v>119880.73136624086</v>
      </c>
      <c r="V42" s="5">
        <f t="shared" si="7"/>
        <v>-2198.8073136624089</v>
      </c>
      <c r="W42" s="5">
        <f t="shared" si="8"/>
        <v>-2259.466186107536</v>
      </c>
      <c r="X42" s="5">
        <f t="shared" si="15"/>
        <v>0</v>
      </c>
      <c r="Y42" s="12">
        <f t="shared" si="9"/>
        <v>17681.924052578448</v>
      </c>
      <c r="Z42" s="75">
        <f>(-1*$J$10*$K$12)+V42+SUM($W$37:W42)</f>
        <v>-115531.61051812932</v>
      </c>
      <c r="AA42" s="66">
        <f t="shared" si="16"/>
        <v>19880.731366240856</v>
      </c>
      <c r="AB42" s="71">
        <f t="shared" si="10"/>
        <v>-0.82791955139306961</v>
      </c>
      <c r="AC42" s="93">
        <f t="shared" si="21"/>
        <v>-2259.466186107536</v>
      </c>
      <c r="AD42" s="91">
        <f t="shared" si="22"/>
        <v>0</v>
      </c>
      <c r="AE42" s="91">
        <f t="shared" si="17"/>
        <v>-2259.466186107536</v>
      </c>
      <c r="AF42" s="64"/>
    </row>
    <row r="43" spans="1:32">
      <c r="A43" s="11">
        <v>37987</v>
      </c>
      <c r="B43" s="11">
        <v>38199</v>
      </c>
      <c r="C43" s="56">
        <v>1</v>
      </c>
      <c r="D43" s="12">
        <f t="shared" si="18"/>
        <v>1048808.8481701517</v>
      </c>
      <c r="E43" s="5">
        <f t="shared" si="0"/>
        <v>-8685.1948056660713</v>
      </c>
      <c r="F43" s="5">
        <f t="shared" si="11"/>
        <v>-1245.7029274251729</v>
      </c>
      <c r="G43" s="5">
        <f t="shared" si="12"/>
        <v>-7439.4918782408977</v>
      </c>
      <c r="H43" s="5">
        <f t="shared" si="1"/>
        <v>-1748.0147469502529</v>
      </c>
      <c r="I43" s="5">
        <f t="shared" si="2"/>
        <v>-174.80147469502529</v>
      </c>
      <c r="J43" s="5">
        <f t="shared" si="3"/>
        <v>0</v>
      </c>
      <c r="K43" s="5">
        <f t="shared" si="13"/>
        <v>-113062.46452893296</v>
      </c>
      <c r="L43" s="5">
        <f t="shared" si="14"/>
        <v>8333.3333333333339</v>
      </c>
      <c r="M43" s="5">
        <f>(D43-$J$10)+SUM($G$37:G43)+SUM($H$37:H43)+SUM($I$37:I43)+SUM($J$37:J43)+SUM($L$37:L43)-$J$20-(D43*$K$27)</f>
        <v>-71354.419718708756</v>
      </c>
      <c r="N43" s="62">
        <f>(-1*$J$10*$K$12)+SUM($E$37:E43)+SUM($H$37:H43)+SUM($I$37:I43)+SUM($J$37:J43)+K43</f>
        <v>-287003.27876071126</v>
      </c>
      <c r="O43" s="63">
        <f>(D43-$J$10)+SUM($L$37:L43)</f>
        <v>107142.18150348504</v>
      </c>
      <c r="P43" s="72">
        <f t="shared" si="4"/>
        <v>-0.62668655924027006</v>
      </c>
      <c r="Q43" s="83">
        <f t="shared" si="19"/>
        <v>-10608.01102731135</v>
      </c>
      <c r="R43" s="84">
        <f t="shared" si="5"/>
        <v>8333.3333333333339</v>
      </c>
      <c r="S43" s="84">
        <f t="shared" si="6"/>
        <v>-2274.6776939780157</v>
      </c>
      <c r="T43" s="89"/>
      <c r="U43" s="5">
        <f t="shared" si="20"/>
        <v>124095.89024537199</v>
      </c>
      <c r="V43" s="5">
        <f t="shared" si="7"/>
        <v>-2240.9589024537199</v>
      </c>
      <c r="W43" s="5">
        <f t="shared" si="8"/>
        <v>-2274.6776939780152</v>
      </c>
      <c r="X43" s="5">
        <f t="shared" si="15"/>
        <v>0</v>
      </c>
      <c r="Y43" s="12">
        <f t="shared" si="9"/>
        <v>21854.931342918273</v>
      </c>
      <c r="Z43" s="75">
        <f>(-1*$J$10*$K$12)+V43+SUM($W$37:W43)</f>
        <v>-117848.43980089863</v>
      </c>
      <c r="AA43" s="66">
        <f t="shared" si="16"/>
        <v>24095.890245371993</v>
      </c>
      <c r="AB43" s="71">
        <f t="shared" si="10"/>
        <v>-0.79553492361815503</v>
      </c>
      <c r="AC43" s="93">
        <f t="shared" si="21"/>
        <v>-2274.6776939780152</v>
      </c>
      <c r="AD43" s="91">
        <f t="shared" si="22"/>
        <v>0</v>
      </c>
      <c r="AE43" s="91">
        <f t="shared" si="17"/>
        <v>-2274.6776939780152</v>
      </c>
      <c r="AF43" s="64"/>
    </row>
    <row r="44" spans="1:32">
      <c r="A44" s="11">
        <v>37987</v>
      </c>
      <c r="B44" s="11">
        <v>38230</v>
      </c>
      <c r="C44" s="56">
        <v>1</v>
      </c>
      <c r="D44" s="12">
        <f t="shared" si="18"/>
        <v>1057172.1972085373</v>
      </c>
      <c r="E44" s="5">
        <f t="shared" si="0"/>
        <v>-8685.1948056660713</v>
      </c>
      <c r="F44" s="5">
        <f t="shared" si="11"/>
        <v>-1256.083785153716</v>
      </c>
      <c r="G44" s="5">
        <f t="shared" si="12"/>
        <v>-7429.111020512355</v>
      </c>
      <c r="H44" s="5">
        <f t="shared" si="1"/>
        <v>-1761.9536620142289</v>
      </c>
      <c r="I44" s="5">
        <f t="shared" si="2"/>
        <v>-176.19536620142287</v>
      </c>
      <c r="J44" s="5">
        <f t="shared" si="3"/>
        <v>0</v>
      </c>
      <c r="K44" s="5">
        <f t="shared" si="13"/>
        <v>-113501.54035344822</v>
      </c>
      <c r="L44" s="5">
        <f t="shared" si="14"/>
        <v>8333.3333333333339</v>
      </c>
      <c r="M44" s="5">
        <f>(D44-$J$10)+SUM($G$37:G44)+SUM($H$37:H44)+SUM($I$37:I44)+SUM($J$37:J44)+SUM($L$37:L44)-$J$20-(D44*$K$27)</f>
        <v>-64464.07322023312</v>
      </c>
      <c r="N44" s="62">
        <f>(-1*$J$10*$K$12)+SUM($E$37:E44)+SUM($H$37:H44)+SUM($I$37:I44)+SUM($J$37:J44)+K44</f>
        <v>-298065.69841910817</v>
      </c>
      <c r="O44" s="63">
        <f>(D44-$J$10)+SUM($L$37:L44)</f>
        <v>123838.86387520393</v>
      </c>
      <c r="P44" s="72">
        <f t="shared" si="4"/>
        <v>-0.58452494019934176</v>
      </c>
      <c r="Q44" s="83">
        <f t="shared" si="19"/>
        <v>-10623.343833881723</v>
      </c>
      <c r="R44" s="84">
        <f t="shared" si="5"/>
        <v>8333.3333333333339</v>
      </c>
      <c r="S44" s="84">
        <f t="shared" si="6"/>
        <v>-2290.0105005483892</v>
      </c>
      <c r="T44" s="89"/>
      <c r="U44" s="5">
        <f t="shared" si="20"/>
        <v>128393.99676364275</v>
      </c>
      <c r="V44" s="5">
        <f t="shared" si="7"/>
        <v>-2283.9399676364274</v>
      </c>
      <c r="W44" s="5">
        <f t="shared" si="8"/>
        <v>-2290.0105005483892</v>
      </c>
      <c r="X44" s="5">
        <f t="shared" si="15"/>
        <v>0</v>
      </c>
      <c r="Y44" s="12">
        <f t="shared" si="9"/>
        <v>26110.05679600632</v>
      </c>
      <c r="Z44" s="75">
        <f>(-1*$J$10*$K$12)+V44+SUM($W$37:W44)</f>
        <v>-120181.43136662974</v>
      </c>
      <c r="AA44" s="66">
        <f t="shared" si="16"/>
        <v>28393.996763642746</v>
      </c>
      <c r="AB44" s="71">
        <f t="shared" si="10"/>
        <v>-0.76374056756718922</v>
      </c>
      <c r="AC44" s="93">
        <f t="shared" si="21"/>
        <v>-2290.0105005483892</v>
      </c>
      <c r="AD44" s="91">
        <f t="shared" si="22"/>
        <v>0</v>
      </c>
      <c r="AE44" s="91">
        <f t="shared" si="17"/>
        <v>-2290.0105005483892</v>
      </c>
      <c r="AF44" s="64"/>
    </row>
    <row r="45" spans="1:32">
      <c r="A45" s="11">
        <v>37987</v>
      </c>
      <c r="B45" s="11">
        <v>38260</v>
      </c>
      <c r="C45" s="56">
        <v>1</v>
      </c>
      <c r="D45" s="12">
        <f t="shared" si="18"/>
        <v>1065602.2367666108</v>
      </c>
      <c r="E45" s="5">
        <f t="shared" si="0"/>
        <v>-8685.1948056660713</v>
      </c>
      <c r="F45" s="5">
        <f t="shared" si="11"/>
        <v>-1266.551150029997</v>
      </c>
      <c r="G45" s="5">
        <f t="shared" si="12"/>
        <v>-7418.6436556360741</v>
      </c>
      <c r="H45" s="5">
        <f t="shared" si="1"/>
        <v>-1776.0037279443513</v>
      </c>
      <c r="I45" s="5">
        <f t="shared" si="2"/>
        <v>-177.60037279443512</v>
      </c>
      <c r="J45" s="5">
        <f t="shared" si="3"/>
        <v>0</v>
      </c>
      <c r="K45" s="5">
        <f t="shared" si="13"/>
        <v>-113944.11743024708</v>
      </c>
      <c r="L45" s="5">
        <f t="shared" si="14"/>
        <v>8333.3333333333339</v>
      </c>
      <c r="M45" s="5">
        <f>(D45-$J$10)+SUM($G$37:G45)+SUM($H$37:H45)+SUM($I$37:I45)+SUM($J$37:J45)+SUM($L$37:L45)-$J$20-(D45*$K$27)</f>
        <v>-57515.525162000005</v>
      </c>
      <c r="N45" s="62">
        <f>(-1*$J$10*$K$12)+SUM($E$37:E45)+SUM($H$37:H45)+SUM($I$37:I45)+SUM($J$37:J45)+K45</f>
        <v>-309147.07440231193</v>
      </c>
      <c r="O45" s="63">
        <f>(D45-$J$10)+SUM($L$37:L45)</f>
        <v>140602.23676661076</v>
      </c>
      <c r="P45" s="72">
        <f t="shared" si="4"/>
        <v>-0.54519305402309426</v>
      </c>
      <c r="Q45" s="83">
        <f t="shared" si="19"/>
        <v>-10638.798906404858</v>
      </c>
      <c r="R45" s="84">
        <f t="shared" si="5"/>
        <v>8333.3333333333339</v>
      </c>
      <c r="S45" s="84">
        <f t="shared" si="6"/>
        <v>-2305.465573071524</v>
      </c>
      <c r="T45" s="89"/>
      <c r="U45" s="5">
        <f t="shared" si="20"/>
        <v>132776.50230860178</v>
      </c>
      <c r="V45" s="5">
        <f t="shared" si="7"/>
        <v>-2327.7650230860181</v>
      </c>
      <c r="W45" s="5">
        <f t="shared" si="8"/>
        <v>-2305.465573071524</v>
      </c>
      <c r="X45" s="5">
        <f t="shared" si="15"/>
        <v>0</v>
      </c>
      <c r="Y45" s="12">
        <f t="shared" si="9"/>
        <v>30448.737285515759</v>
      </c>
      <c r="Z45" s="75">
        <f>(-1*$J$10*$K$12)+V45+SUM($W$37:W45)</f>
        <v>-122530.72199515086</v>
      </c>
      <c r="AA45" s="66">
        <f t="shared" si="16"/>
        <v>32776.502308601775</v>
      </c>
      <c r="AB45" s="71">
        <f t="shared" si="10"/>
        <v>-0.73250380170045104</v>
      </c>
      <c r="AC45" s="93">
        <f t="shared" si="21"/>
        <v>-2305.465573071524</v>
      </c>
      <c r="AD45" s="91">
        <f t="shared" si="22"/>
        <v>0</v>
      </c>
      <c r="AE45" s="91">
        <f t="shared" si="17"/>
        <v>-2305.465573071524</v>
      </c>
      <c r="AF45" s="64"/>
    </row>
    <row r="46" spans="1:32">
      <c r="A46" s="11">
        <v>37987</v>
      </c>
      <c r="B46" s="11">
        <v>38291</v>
      </c>
      <c r="C46" s="56">
        <v>1</v>
      </c>
      <c r="D46" s="12">
        <f t="shared" si="18"/>
        <v>1074099.4986439417</v>
      </c>
      <c r="E46" s="5">
        <f t="shared" si="0"/>
        <v>-8685.1948056660713</v>
      </c>
      <c r="F46" s="5">
        <f t="shared" si="11"/>
        <v>-1277.1057429469136</v>
      </c>
      <c r="G46" s="5">
        <f t="shared" si="12"/>
        <v>-7408.0890627191575</v>
      </c>
      <c r="H46" s="5">
        <f t="shared" si="1"/>
        <v>-1790.1658310732362</v>
      </c>
      <c r="I46" s="5">
        <f t="shared" si="2"/>
        <v>-179.01658310732364</v>
      </c>
      <c r="J46" s="5">
        <f t="shared" si="3"/>
        <v>0</v>
      </c>
      <c r="K46" s="5">
        <f t="shared" si="13"/>
        <v>-114390.22367880694</v>
      </c>
      <c r="L46" s="5">
        <f t="shared" si="14"/>
        <v>8333.3333333333339</v>
      </c>
      <c r="M46" s="5">
        <f>(D46-$J$10)+SUM($G$37:G46)+SUM($H$37:H46)+SUM($I$37:I46)+SUM($J$37:J46)+SUM($L$37:L46)-$J$20-(D46*$K$27)</f>
        <v>-50508.307676795317</v>
      </c>
      <c r="N46" s="62">
        <f>(-1*$J$10*$K$12)+SUM($E$37:E46)+SUM($H$37:H46)+SUM($I$37:I46)+SUM($J$37:J46)+K46</f>
        <v>-320247.55787071842</v>
      </c>
      <c r="O46" s="63">
        <f>(D46-$J$10)+SUM($L$37:L46)</f>
        <v>157432.83197727503</v>
      </c>
      <c r="P46" s="72">
        <f t="shared" si="4"/>
        <v>-0.50840270875436466</v>
      </c>
      <c r="Q46" s="83">
        <f t="shared" si="19"/>
        <v>-10654.377219846632</v>
      </c>
      <c r="R46" s="84">
        <f t="shared" si="5"/>
        <v>8333.3333333333339</v>
      </c>
      <c r="S46" s="84">
        <f t="shared" si="6"/>
        <v>-2321.0438865132983</v>
      </c>
      <c r="T46" s="89"/>
      <c r="U46" s="5">
        <f t="shared" si="20"/>
        <v>137244.88248996361</v>
      </c>
      <c r="V46" s="5">
        <f t="shared" si="7"/>
        <v>-2372.4488248996358</v>
      </c>
      <c r="W46" s="5">
        <f t="shared" si="8"/>
        <v>-2321.0438865132974</v>
      </c>
      <c r="X46" s="5">
        <f t="shared" si="15"/>
        <v>0</v>
      </c>
      <c r="Y46" s="12">
        <f t="shared" si="9"/>
        <v>34872.433665063974</v>
      </c>
      <c r="Z46" s="75">
        <f>(-1*$J$10*$K$12)+V46+SUM($W$37:W46)</f>
        <v>-124896.44968347777</v>
      </c>
      <c r="AA46" s="66">
        <f t="shared" si="16"/>
        <v>37244.882489963609</v>
      </c>
      <c r="AB46" s="71">
        <f t="shared" si="10"/>
        <v>-0.70179390539641062</v>
      </c>
      <c r="AC46" s="93">
        <f t="shared" si="21"/>
        <v>-2321.0438865132974</v>
      </c>
      <c r="AD46" s="91">
        <f t="shared" si="22"/>
        <v>0</v>
      </c>
      <c r="AE46" s="91">
        <f t="shared" si="17"/>
        <v>-2321.0438865132974</v>
      </c>
      <c r="AF46" s="64"/>
    </row>
    <row r="47" spans="1:32">
      <c r="A47" s="11">
        <v>37987</v>
      </c>
      <c r="B47" s="11">
        <v>38321</v>
      </c>
      <c r="C47" s="56">
        <v>1</v>
      </c>
      <c r="D47" s="12">
        <f t="shared" si="18"/>
        <v>1082664.5188807435</v>
      </c>
      <c r="E47" s="5">
        <f t="shared" si="0"/>
        <v>-8685.1948056660713</v>
      </c>
      <c r="F47" s="5">
        <f t="shared" si="11"/>
        <v>-1287.7482908048046</v>
      </c>
      <c r="G47" s="5">
        <f t="shared" si="12"/>
        <v>-7397.4465148612662</v>
      </c>
      <c r="H47" s="5">
        <f t="shared" si="1"/>
        <v>-1804.4408648012393</v>
      </c>
      <c r="I47" s="5">
        <f t="shared" si="2"/>
        <v>-180.44408648012393</v>
      </c>
      <c r="J47" s="5">
        <f t="shared" si="3"/>
        <v>0</v>
      </c>
      <c r="K47" s="5">
        <f t="shared" si="13"/>
        <v>-114839.88724123905</v>
      </c>
      <c r="L47" s="5">
        <f t="shared" si="14"/>
        <v>8333.3333333333339</v>
      </c>
      <c r="M47" s="5">
        <f>(D47-$J$10)+SUM($G$37:G47)+SUM($H$37:H47)+SUM($I$37:I47)+SUM($J$37:J47)+SUM($L$37:L47)-$J$20-(D47*$K$27)</f>
        <v>-43441.949135234892</v>
      </c>
      <c r="N47" s="62">
        <f>(-1*$J$10*$K$12)+SUM($E$37:E47)+SUM($H$37:H47)+SUM($I$37:I47)+SUM($J$37:J47)+K47</f>
        <v>-331367.30119009805</v>
      </c>
      <c r="O47" s="63">
        <f>(D47-$J$10)+SUM($L$37:L47)</f>
        <v>174331.18554741019</v>
      </c>
      <c r="P47" s="72">
        <f t="shared" si="4"/>
        <v>-0.47390347532389665</v>
      </c>
      <c r="Q47" s="83">
        <f t="shared" si="19"/>
        <v>-10670.079756947434</v>
      </c>
      <c r="R47" s="84">
        <f t="shared" si="5"/>
        <v>8333.3333333333339</v>
      </c>
      <c r="S47" s="84">
        <f t="shared" si="6"/>
        <v>-2336.7464236141004</v>
      </c>
      <c r="T47" s="89"/>
      <c r="U47" s="5">
        <f t="shared" si="20"/>
        <v>141800.63753528739</v>
      </c>
      <c r="V47" s="5">
        <f t="shared" si="7"/>
        <v>-2418.0063753528739</v>
      </c>
      <c r="W47" s="5">
        <f t="shared" si="8"/>
        <v>-2336.7464236141009</v>
      </c>
      <c r="X47" s="5">
        <f t="shared" si="15"/>
        <v>0</v>
      </c>
      <c r="Y47" s="12">
        <f t="shared" si="9"/>
        <v>39382.631159934514</v>
      </c>
      <c r="Z47" s="75">
        <f>(-1*$J$10*$K$12)+V47+SUM($W$37:W47)</f>
        <v>-127278.75365754512</v>
      </c>
      <c r="AA47" s="66">
        <f t="shared" si="16"/>
        <v>41800.637535287387</v>
      </c>
      <c r="AB47" s="71">
        <f t="shared" si="10"/>
        <v>-0.67158197001397624</v>
      </c>
      <c r="AC47" s="93">
        <f t="shared" si="21"/>
        <v>-2336.7464236141009</v>
      </c>
      <c r="AD47" s="91">
        <f t="shared" si="22"/>
        <v>0</v>
      </c>
      <c r="AE47" s="91">
        <f t="shared" si="17"/>
        <v>-2336.7464236141009</v>
      </c>
      <c r="AF47" s="64"/>
    </row>
    <row r="48" spans="1:32">
      <c r="A48" s="11">
        <v>37987</v>
      </c>
      <c r="B48" s="11">
        <v>38352</v>
      </c>
      <c r="C48" s="56">
        <v>1</v>
      </c>
      <c r="D48" s="12">
        <f t="shared" si="18"/>
        <v>1091297.8377916901</v>
      </c>
      <c r="E48" s="5">
        <f t="shared" si="0"/>
        <v>-8685.1948056660713</v>
      </c>
      <c r="F48" s="5">
        <f t="shared" si="11"/>
        <v>-1298.4795265615112</v>
      </c>
      <c r="G48" s="5">
        <f t="shared" si="12"/>
        <v>-7386.7152791045601</v>
      </c>
      <c r="H48" s="5">
        <f t="shared" si="1"/>
        <v>-1818.8297296528169</v>
      </c>
      <c r="I48" s="5">
        <f t="shared" si="2"/>
        <v>-181.88297296528171</v>
      </c>
      <c r="J48" s="5">
        <f t="shared" si="3"/>
        <v>0</v>
      </c>
      <c r="K48" s="5">
        <f t="shared" si="13"/>
        <v>-115293.13648406374</v>
      </c>
      <c r="L48" s="5">
        <f t="shared" si="14"/>
        <v>8333.3333333333339</v>
      </c>
      <c r="M48" s="5">
        <f>(D48-$J$10)+SUM($G$37:G48)+SUM($H$37:H48)+SUM($I$37:I48)+SUM($J$37:J48)+SUM($L$37:L48)-$J$20-(D48*$K$27)</f>
        <v>-36315.974115502322</v>
      </c>
      <c r="N48" s="62">
        <f>(-1*$J$10*$K$12)+SUM($E$37:E48)+SUM($H$37:H48)+SUM($I$37:I48)+SUM($J$37:J48)+K48</f>
        <v>-342506.45794120681</v>
      </c>
      <c r="O48" s="63">
        <f>(D48-$J$10)+SUM($L$37:L48)</f>
        <v>191297.83779169014</v>
      </c>
      <c r="P48" s="72">
        <f t="shared" si="4"/>
        <v>-0.44147669815753515</v>
      </c>
      <c r="Q48" s="83">
        <f t="shared" si="19"/>
        <v>-10685.90750828417</v>
      </c>
      <c r="R48" s="84">
        <f t="shared" si="5"/>
        <v>8333.3333333333339</v>
      </c>
      <c r="S48" s="84">
        <f t="shared" si="6"/>
        <v>-2352.5741749508361</v>
      </c>
      <c r="T48" s="89"/>
      <c r="U48" s="5">
        <f t="shared" si="20"/>
        <v>146445.29269205336</v>
      </c>
      <c r="V48" s="5">
        <f t="shared" si="7"/>
        <v>-2464.4529269205336</v>
      </c>
      <c r="W48" s="5">
        <f t="shared" si="8"/>
        <v>-2352.5741749508361</v>
      </c>
      <c r="X48" s="5">
        <f t="shared" si="15"/>
        <v>0</v>
      </c>
      <c r="Y48" s="12">
        <f t="shared" si="9"/>
        <v>43980.839765132834</v>
      </c>
      <c r="Z48" s="75">
        <f>(-1*$J$10*$K$12)+V48+SUM($W$37:W48)</f>
        <v>-129677.77438406361</v>
      </c>
      <c r="AA48" s="66">
        <f>U48-$U$37+SUM($X$48:X48)</f>
        <v>46445.292692053365</v>
      </c>
      <c r="AB48" s="71">
        <f t="shared" si="10"/>
        <v>-0.64184076328687267</v>
      </c>
      <c r="AC48" s="93">
        <f t="shared" si="21"/>
        <v>-2352.5741749508361</v>
      </c>
      <c r="AD48" s="91">
        <f t="shared" si="22"/>
        <v>0</v>
      </c>
      <c r="AE48" s="91">
        <f t="shared" si="17"/>
        <v>-2352.5741749508361</v>
      </c>
      <c r="AF48" s="64"/>
    </row>
    <row r="49" spans="1:32">
      <c r="A49" s="11">
        <v>37987</v>
      </c>
      <c r="B49" s="11">
        <v>38383</v>
      </c>
      <c r="C49" s="56">
        <v>2</v>
      </c>
      <c r="D49" s="12">
        <f t="shared" si="18"/>
        <v>1100000</v>
      </c>
      <c r="E49" s="5">
        <f t="shared" si="0"/>
        <v>-8685.1948056660713</v>
      </c>
      <c r="F49" s="5">
        <f t="shared" si="11"/>
        <v>-1309.3001892828572</v>
      </c>
      <c r="G49" s="5">
        <f t="shared" si="12"/>
        <v>-7375.8946163832134</v>
      </c>
      <c r="H49" s="5">
        <f t="shared" si="1"/>
        <v>-1833.3333333333333</v>
      </c>
      <c r="I49" s="5">
        <f t="shared" si="2"/>
        <v>-183.33333333333334</v>
      </c>
      <c r="J49" s="5">
        <f t="shared" si="3"/>
        <v>0</v>
      </c>
      <c r="K49" s="5">
        <f t="shared" si="13"/>
        <v>-115750</v>
      </c>
      <c r="L49" s="5">
        <f t="shared" si="14"/>
        <v>8833.3333333333339</v>
      </c>
      <c r="M49" s="5">
        <f>(D49-$J$10)+SUM($G$37:G49)+SUM($H$37:H49)+SUM($I$37:I49)+SUM($J$37:J49)+SUM($L$37:L49)-$J$20-(D49*$K$27)</f>
        <v>-28629.903372845285</v>
      </c>
      <c r="N49" s="62">
        <f>(-1*$J$10*$K$12)+SUM($E$37:E49)+SUM($H$37:H49)+SUM($I$37:I49)+SUM($J$37:J49)+K49</f>
        <v>-353665.18292947585</v>
      </c>
      <c r="O49" s="63">
        <f>(D49-$J$10)+SUM($L$37:L49)</f>
        <v>208833.33333333331</v>
      </c>
      <c r="P49" s="72">
        <f t="shared" si="4"/>
        <v>-0.40951684414188816</v>
      </c>
      <c r="Q49" s="83">
        <f t="shared" si="19"/>
        <v>-10701.861472332739</v>
      </c>
      <c r="R49" s="84">
        <f t="shared" si="5"/>
        <v>8833.3333333333339</v>
      </c>
      <c r="S49" s="84">
        <f t="shared" si="6"/>
        <v>-1868.5281389994052</v>
      </c>
      <c r="T49" s="89"/>
      <c r="U49" s="5">
        <f t="shared" si="20"/>
        <v>151180.39863624077</v>
      </c>
      <c r="V49" s="5">
        <f t="shared" si="7"/>
        <v>-2511.8039863624081</v>
      </c>
      <c r="W49" s="5">
        <f t="shared" si="8"/>
        <v>-1868.5281389994038</v>
      </c>
      <c r="X49" s="5">
        <f t="shared" ref="X49:X112" si="23">IF(YEAR(B49)=YEAR(B48),X48,(U49*$L$17)/12)</f>
        <v>0</v>
      </c>
      <c r="Y49" s="12">
        <f t="shared" si="9"/>
        <v>48668.594649878367</v>
      </c>
      <c r="Z49" s="75">
        <f>(-1*$J$10*$K$12)+V49+SUM($W$37:W49)</f>
        <v>-131593.65358250489</v>
      </c>
      <c r="AA49" s="66">
        <f>U49-$U$37+SUM($X$48:X49)</f>
        <v>51180.398636240774</v>
      </c>
      <c r="AB49" s="71">
        <f t="shared" si="10"/>
        <v>-0.61107243971950098</v>
      </c>
      <c r="AC49" s="93">
        <f t="shared" si="21"/>
        <v>-1868.5281389994038</v>
      </c>
      <c r="AD49" s="91">
        <f t="shared" si="22"/>
        <v>0</v>
      </c>
      <c r="AE49" s="91">
        <f t="shared" si="17"/>
        <v>-1868.5281389994038</v>
      </c>
      <c r="AF49" s="64"/>
    </row>
    <row r="50" spans="1:32">
      <c r="A50" s="11">
        <v>37987</v>
      </c>
      <c r="B50" s="11">
        <v>38411</v>
      </c>
      <c r="C50" s="56">
        <v>2</v>
      </c>
      <c r="D50" s="12">
        <f t="shared" si="18"/>
        <v>1108771.5544717941</v>
      </c>
      <c r="E50" s="5">
        <f t="shared" si="0"/>
        <v>-8685.1948056660713</v>
      </c>
      <c r="F50" s="5">
        <f t="shared" si="11"/>
        <v>-1320.2110241935477</v>
      </c>
      <c r="G50" s="5">
        <f t="shared" si="12"/>
        <v>-7364.9837814725233</v>
      </c>
      <c r="H50" s="5">
        <f t="shared" si="1"/>
        <v>-1847.9525907863235</v>
      </c>
      <c r="I50" s="5">
        <f t="shared" si="2"/>
        <v>-184.79525907863237</v>
      </c>
      <c r="J50" s="5">
        <f t="shared" si="3"/>
        <v>0</v>
      </c>
      <c r="K50" s="5">
        <f t="shared" si="13"/>
        <v>-116210.50660976919</v>
      </c>
      <c r="L50" s="5">
        <f t="shared" si="14"/>
        <v>8833.3333333333339</v>
      </c>
      <c r="M50" s="5">
        <f>(D50-$J$10)+SUM($G$37:G50)+SUM($H$37:H50)+SUM($I$37:I50)+SUM($J$37:J50)+SUM($L$37:L50)-$J$20-(D50*$K$27)</f>
        <v>-20883.253808824571</v>
      </c>
      <c r="N50" s="62">
        <f>(-1*$J$10*$K$12)+SUM($E$37:E50)+SUM($H$37:H50)+SUM($I$37:I50)+SUM($J$37:J50)+K50</f>
        <v>-364843.63219477609</v>
      </c>
      <c r="O50" s="63">
        <f>(D50-$J$10)+SUM($L$37:L50)</f>
        <v>226438.22113846068</v>
      </c>
      <c r="P50" s="72">
        <f t="shared" si="4"/>
        <v>-0.37935542474378736</v>
      </c>
      <c r="Q50" s="83">
        <f t="shared" si="19"/>
        <v>-10717.942655531026</v>
      </c>
      <c r="R50" s="84">
        <f t="shared" si="5"/>
        <v>8833.3333333333339</v>
      </c>
      <c r="S50" s="84">
        <f t="shared" si="6"/>
        <v>-1884.6093221976917</v>
      </c>
      <c r="T50" s="89"/>
      <c r="U50" s="5">
        <f t="shared" si="20"/>
        <v>155499.52595362416</v>
      </c>
      <c r="V50" s="5">
        <f t="shared" si="7"/>
        <v>-2554.995259536242</v>
      </c>
      <c r="W50" s="5">
        <f t="shared" si="8"/>
        <v>-1884.6093221976932</v>
      </c>
      <c r="X50" s="5">
        <f t="shared" si="23"/>
        <v>0</v>
      </c>
      <c r="Y50" s="12">
        <f t="shared" si="9"/>
        <v>52944.530694087924</v>
      </c>
      <c r="Z50" s="75">
        <f>(-1*$J$10*$K$12)+V50+SUM($W$37:W50)</f>
        <v>-133521.45417787641</v>
      </c>
      <c r="AA50" s="66">
        <f>U50-$U$37+SUM($X$48:X50)</f>
        <v>55499.525953624165</v>
      </c>
      <c r="AB50" s="71">
        <f t="shared" si="10"/>
        <v>-0.58434001265678204</v>
      </c>
      <c r="AC50" s="93">
        <f t="shared" si="21"/>
        <v>-1884.6093221976932</v>
      </c>
      <c r="AD50" s="91">
        <f t="shared" si="22"/>
        <v>0</v>
      </c>
      <c r="AE50" s="91">
        <f t="shared" si="17"/>
        <v>-1884.6093221976932</v>
      </c>
      <c r="AF50" s="64"/>
    </row>
    <row r="51" spans="1:32">
      <c r="A51" s="11">
        <v>37987</v>
      </c>
      <c r="B51" s="11">
        <v>38442</v>
      </c>
      <c r="C51" s="56">
        <v>2</v>
      </c>
      <c r="D51" s="12">
        <f t="shared" si="18"/>
        <v>1117613.054550726</v>
      </c>
      <c r="E51" s="5">
        <f t="shared" si="0"/>
        <v>-8685.1948056660713</v>
      </c>
      <c r="F51" s="5">
        <f t="shared" si="11"/>
        <v>-1331.2127827284937</v>
      </c>
      <c r="G51" s="5">
        <f t="shared" si="12"/>
        <v>-7353.9820229375773</v>
      </c>
      <c r="H51" s="5">
        <f t="shared" si="1"/>
        <v>-1862.6884242512099</v>
      </c>
      <c r="I51" s="5">
        <f t="shared" si="2"/>
        <v>-186.26884242512099</v>
      </c>
      <c r="J51" s="5">
        <f t="shared" si="3"/>
        <v>0</v>
      </c>
      <c r="K51" s="5">
        <f t="shared" si="13"/>
        <v>-116674.68536391313</v>
      </c>
      <c r="L51" s="5">
        <f t="shared" si="14"/>
        <v>8833.3333333333339</v>
      </c>
      <c r="M51" s="5">
        <f>(D51-$J$10)+SUM($G$37:G51)+SUM($H$37:H51)+SUM($I$37:I51)+SUM($J$37:J51)+SUM($L$37:L51)-$J$20-(D51*$K$27)</f>
        <v>-13075.538440317156</v>
      </c>
      <c r="N51" s="62">
        <f>(-1*$J$10*$K$12)+SUM($E$37:E51)+SUM($H$37:H51)+SUM($I$37:I51)+SUM($J$37:J51)+K51</f>
        <v>-376041.96302126243</v>
      </c>
      <c r="O51" s="63">
        <f>(D51-$J$10)+SUM($L$37:L51)</f>
        <v>244113.05455072594</v>
      </c>
      <c r="P51" s="72">
        <f t="shared" si="4"/>
        <v>-0.35083560199125136</v>
      </c>
      <c r="Q51" s="83">
        <f t="shared" si="19"/>
        <v>-10734.152072342402</v>
      </c>
      <c r="R51" s="84">
        <f t="shared" si="5"/>
        <v>8833.3333333333339</v>
      </c>
      <c r="S51" s="84">
        <f t="shared" si="6"/>
        <v>-1900.8187390090679</v>
      </c>
      <c r="T51" s="89"/>
      <c r="U51" s="5">
        <f t="shared" si="20"/>
        <v>159904.14923948725</v>
      </c>
      <c r="V51" s="5">
        <f t="shared" si="7"/>
        <v>-2599.0414923948724</v>
      </c>
      <c r="W51" s="5">
        <f t="shared" si="8"/>
        <v>-1900.8187390090682</v>
      </c>
      <c r="X51" s="5">
        <f t="shared" si="23"/>
        <v>0</v>
      </c>
      <c r="Y51" s="12">
        <f t="shared" si="9"/>
        <v>57305.107747092377</v>
      </c>
      <c r="Z51" s="75">
        <f>(-1*$J$10*$K$12)+V51+SUM($W$37:W51)</f>
        <v>-135466.31914974411</v>
      </c>
      <c r="AA51" s="66">
        <f>U51-$U$37+SUM($X$48:X51)</f>
        <v>59904.149239487248</v>
      </c>
      <c r="AB51" s="71">
        <f t="shared" si="10"/>
        <v>-0.55779303951361259</v>
      </c>
      <c r="AC51" s="93">
        <f t="shared" si="21"/>
        <v>-1900.8187390090682</v>
      </c>
      <c r="AD51" s="91">
        <f t="shared" si="22"/>
        <v>0</v>
      </c>
      <c r="AE51" s="91">
        <f t="shared" si="17"/>
        <v>-1900.8187390090682</v>
      </c>
      <c r="AF51" s="64"/>
    </row>
    <row r="52" spans="1:32">
      <c r="A52" s="11">
        <v>37987</v>
      </c>
      <c r="B52" s="11">
        <v>38472</v>
      </c>
      <c r="C52" s="56">
        <v>2</v>
      </c>
      <c r="D52" s="12">
        <f t="shared" si="18"/>
        <v>1126525.0579928895</v>
      </c>
      <c r="E52" s="5">
        <f t="shared" si="0"/>
        <v>-8685.1948056660713</v>
      </c>
      <c r="F52" s="5">
        <f t="shared" si="11"/>
        <v>-1342.3062225845647</v>
      </c>
      <c r="G52" s="5">
        <f t="shared" si="12"/>
        <v>-7342.8885830815061</v>
      </c>
      <c r="H52" s="5">
        <f t="shared" si="1"/>
        <v>-1877.5417633214827</v>
      </c>
      <c r="I52" s="5">
        <f t="shared" si="2"/>
        <v>-187.75417633214826</v>
      </c>
      <c r="J52" s="5">
        <f t="shared" si="3"/>
        <v>0</v>
      </c>
      <c r="K52" s="5">
        <f t="shared" si="13"/>
        <v>-117142.5655446267</v>
      </c>
      <c r="L52" s="5">
        <f t="shared" si="14"/>
        <v>8833.3333333333339</v>
      </c>
      <c r="M52" s="5">
        <f>(D52-$J$10)+SUM($G$37:G52)+SUM($H$37:H52)+SUM($I$37:I52)+SUM($J$37:J52)+SUM($L$37:L52)-$J$20-(D52*$K$27)</f>
        <v>-5206.2663682689599</v>
      </c>
      <c r="N52" s="62">
        <f>(-1*$J$10*$K$12)+SUM($E$37:E52)+SUM($H$37:H52)+SUM($I$37:I52)+SUM($J$37:J52)+K52</f>
        <v>-387260.33394729567</v>
      </c>
      <c r="O52" s="63">
        <f>(D52-$J$10)+SUM($L$37:L52)</f>
        <v>261858.39132622286</v>
      </c>
      <c r="P52" s="72">
        <f t="shared" si="4"/>
        <v>-0.32381819574152265</v>
      </c>
      <c r="Q52" s="83">
        <f t="shared" si="19"/>
        <v>-10750.490745319701</v>
      </c>
      <c r="R52" s="84">
        <f t="shared" si="5"/>
        <v>8833.3333333333339</v>
      </c>
      <c r="S52" s="84">
        <f t="shared" si="6"/>
        <v>-1917.1574119863672</v>
      </c>
      <c r="T52" s="89"/>
      <c r="U52" s="5">
        <f t="shared" si="20"/>
        <v>164395.76773084517</v>
      </c>
      <c r="V52" s="5">
        <f t="shared" si="7"/>
        <v>-2643.9576773084518</v>
      </c>
      <c r="W52" s="5">
        <f t="shared" si="8"/>
        <v>-1917.1574119863683</v>
      </c>
      <c r="X52" s="5">
        <f t="shared" si="23"/>
        <v>0</v>
      </c>
      <c r="Y52" s="12">
        <f t="shared" si="9"/>
        <v>61751.810053536712</v>
      </c>
      <c r="Z52" s="75">
        <f>(-1*$J$10*$K$12)+V52+SUM($W$37:W52)</f>
        <v>-137428.39274664407</v>
      </c>
      <c r="AA52" s="66">
        <f>U52-$U$37+SUM($X$48:X52)</f>
        <v>64395.767730845168</v>
      </c>
      <c r="AB52" s="71">
        <f t="shared" si="10"/>
        <v>-0.53142311829578115</v>
      </c>
      <c r="AC52" s="93">
        <f t="shared" si="21"/>
        <v>-1917.1574119863683</v>
      </c>
      <c r="AD52" s="91">
        <f t="shared" si="22"/>
        <v>0</v>
      </c>
      <c r="AE52" s="91">
        <f t="shared" si="17"/>
        <v>-1917.1574119863683</v>
      </c>
      <c r="AF52" s="64"/>
    </row>
    <row r="53" spans="1:32">
      <c r="A53" s="11">
        <v>37987</v>
      </c>
      <c r="B53" s="11">
        <v>38503</v>
      </c>
      <c r="C53" s="56">
        <v>2</v>
      </c>
      <c r="D53" s="12">
        <f t="shared" si="18"/>
        <v>1135508.1270020038</v>
      </c>
      <c r="E53" s="5">
        <f t="shared" si="0"/>
        <v>-8685.1948056660713</v>
      </c>
      <c r="F53" s="5">
        <f t="shared" si="11"/>
        <v>-1353.4921077727695</v>
      </c>
      <c r="G53" s="5">
        <f t="shared" si="12"/>
        <v>-7331.7026978933009</v>
      </c>
      <c r="H53" s="5">
        <f t="shared" si="1"/>
        <v>-1892.5135450033397</v>
      </c>
      <c r="I53" s="5">
        <f t="shared" si="2"/>
        <v>-189.25135450033397</v>
      </c>
      <c r="J53" s="5">
        <f t="shared" si="3"/>
        <v>0</v>
      </c>
      <c r="K53" s="5">
        <f t="shared" si="13"/>
        <v>-117614.17666760521</v>
      </c>
      <c r="L53" s="5">
        <f t="shared" si="14"/>
        <v>8833.3333333333339</v>
      </c>
      <c r="M53" s="5">
        <f>(D53-$J$10)+SUM($G$37:G53)+SUM($H$37:H53)+SUM($I$37:I53)+SUM($J$37:J53)+SUM($L$37:L53)-$J$20-(D53*$K$27)</f>
        <v>2725.0572538031993</v>
      </c>
      <c r="N53" s="62">
        <f>(-1*$J$10*$K$12)+SUM($E$37:E53)+SUM($H$37:H53)+SUM($I$37:I53)+SUM($J$37:J53)+K53</f>
        <v>-398498.90477544395</v>
      </c>
      <c r="O53" s="63">
        <f>(D53-$J$10)+SUM($L$37:L53)</f>
        <v>279674.79366867046</v>
      </c>
      <c r="P53" s="72">
        <f t="shared" si="4"/>
        <v>-0.29817926644925524</v>
      </c>
      <c r="Q53" s="83">
        <f t="shared" si="19"/>
        <v>-10766.959705169746</v>
      </c>
      <c r="R53" s="84">
        <f t="shared" si="5"/>
        <v>8833.3333333333339</v>
      </c>
      <c r="S53" s="84">
        <f t="shared" si="6"/>
        <v>-1933.6263718364116</v>
      </c>
      <c r="T53" s="89"/>
      <c r="U53" s="5">
        <f t="shared" si="20"/>
        <v>168975.90570922385</v>
      </c>
      <c r="V53" s="5">
        <f t="shared" si="7"/>
        <v>-2689.7590570922384</v>
      </c>
      <c r="W53" s="5">
        <f t="shared" si="8"/>
        <v>-1933.626371836411</v>
      </c>
      <c r="X53" s="5">
        <f t="shared" si="23"/>
        <v>0</v>
      </c>
      <c r="Y53" s="12">
        <f t="shared" si="9"/>
        <v>66286.146652131618</v>
      </c>
      <c r="Z53" s="75">
        <f>(-1*$J$10*$K$12)+V53+SUM($W$37:W53)</f>
        <v>-139407.82049826425</v>
      </c>
      <c r="AA53" s="66">
        <f>U53-$U$37+SUM($X$48:X53)</f>
        <v>68975.905709223851</v>
      </c>
      <c r="AB53" s="71">
        <f t="shared" si="10"/>
        <v>-0.50522212123614207</v>
      </c>
      <c r="AC53" s="93">
        <f t="shared" si="21"/>
        <v>-1933.626371836411</v>
      </c>
      <c r="AD53" s="91">
        <f t="shared" si="22"/>
        <v>0</v>
      </c>
      <c r="AE53" s="91">
        <f t="shared" si="17"/>
        <v>-1933.626371836411</v>
      </c>
      <c r="AF53" s="64"/>
    </row>
    <row r="54" spans="1:32">
      <c r="A54" s="11">
        <v>37987</v>
      </c>
      <c r="B54" s="11">
        <v>38533</v>
      </c>
      <c r="C54" s="56">
        <v>2</v>
      </c>
      <c r="D54" s="12">
        <f t="shared" si="18"/>
        <v>1144562.8282648793</v>
      </c>
      <c r="E54" s="5">
        <f t="shared" si="0"/>
        <v>-8685.1948056660713</v>
      </c>
      <c r="F54" s="5">
        <f t="shared" si="11"/>
        <v>-1364.7712086708759</v>
      </c>
      <c r="G54" s="5">
        <f t="shared" si="12"/>
        <v>-7320.4235969951951</v>
      </c>
      <c r="H54" s="5">
        <f t="shared" si="1"/>
        <v>-1907.6047137747989</v>
      </c>
      <c r="I54" s="5">
        <f t="shared" si="2"/>
        <v>-190.76047137747989</v>
      </c>
      <c r="J54" s="5">
        <f t="shared" si="3"/>
        <v>0</v>
      </c>
      <c r="K54" s="5">
        <f t="shared" si="13"/>
        <v>-118089.54848390617</v>
      </c>
      <c r="L54" s="5">
        <f t="shared" si="14"/>
        <v>8833.3333333333339</v>
      </c>
      <c r="M54" s="5">
        <f>(D54-$J$10)+SUM($G$37:G54)+SUM($H$37:H54)+SUM($I$37:I54)+SUM($J$37:J54)+SUM($L$37:L54)-$J$20-(D54*$K$27)</f>
        <v>10718.931251563568</v>
      </c>
      <c r="N54" s="62">
        <f>(-1*$J$10*$K$12)+SUM($E$37:E54)+SUM($H$37:H54)+SUM($I$37:I54)+SUM($J$37:J54)+K54</f>
        <v>-409757.83658256324</v>
      </c>
      <c r="O54" s="63">
        <f>(D54-$J$10)+SUM($L$37:L54)</f>
        <v>297562.8282648793</v>
      </c>
      <c r="P54" s="72">
        <f t="shared" si="4"/>
        <v>-0.27380808443690974</v>
      </c>
      <c r="Q54" s="83">
        <f t="shared" si="19"/>
        <v>-10783.55999081835</v>
      </c>
      <c r="R54" s="84">
        <f t="shared" si="5"/>
        <v>8833.3333333333339</v>
      </c>
      <c r="S54" s="84">
        <f t="shared" si="6"/>
        <v>-1950.2266574850164</v>
      </c>
      <c r="T54" s="89"/>
      <c r="U54" s="5">
        <f t="shared" si="20"/>
        <v>173646.11290995369</v>
      </c>
      <c r="V54" s="5">
        <f t="shared" si="7"/>
        <v>-2736.4611290995372</v>
      </c>
      <c r="W54" s="5">
        <f t="shared" si="8"/>
        <v>-1950.2266574850162</v>
      </c>
      <c r="X54" s="5">
        <f t="shared" si="23"/>
        <v>0</v>
      </c>
      <c r="Y54" s="12">
        <f t="shared" si="9"/>
        <v>70909.651780854154</v>
      </c>
      <c r="Z54" s="75">
        <f>(-1*$J$10*$K$12)+V54+SUM($W$37:W54)</f>
        <v>-141404.74922775658</v>
      </c>
      <c r="AA54" s="66">
        <f>U54-$U$37+SUM($X$48:X54)</f>
        <v>73646.112909953692</v>
      </c>
      <c r="AB54" s="71">
        <f t="shared" si="10"/>
        <v>-0.47918218226649512</v>
      </c>
      <c r="AC54" s="93">
        <f t="shared" si="21"/>
        <v>-1950.2266574850162</v>
      </c>
      <c r="AD54" s="91">
        <f t="shared" si="22"/>
        <v>0</v>
      </c>
      <c r="AE54" s="91">
        <f t="shared" si="17"/>
        <v>-1950.2266574850162</v>
      </c>
      <c r="AF54" s="64"/>
    </row>
    <row r="55" spans="1:32">
      <c r="A55" s="11">
        <v>37987</v>
      </c>
      <c r="B55" s="11">
        <v>38564</v>
      </c>
      <c r="C55" s="56">
        <v>2</v>
      </c>
      <c r="D55" s="12">
        <f t="shared" si="18"/>
        <v>1153689.7329871666</v>
      </c>
      <c r="E55" s="5">
        <f t="shared" si="0"/>
        <v>-8685.1948056660713</v>
      </c>
      <c r="F55" s="5">
        <f t="shared" si="11"/>
        <v>-1376.1443020764666</v>
      </c>
      <c r="G55" s="5">
        <f t="shared" si="12"/>
        <v>-7309.050503589604</v>
      </c>
      <c r="H55" s="5">
        <f t="shared" si="1"/>
        <v>-1922.8162216452777</v>
      </c>
      <c r="I55" s="5">
        <f t="shared" si="2"/>
        <v>-192.28162216452779</v>
      </c>
      <c r="J55" s="5">
        <f t="shared" si="3"/>
        <v>0</v>
      </c>
      <c r="K55" s="5">
        <f t="shared" si="13"/>
        <v>-118568.71098182625</v>
      </c>
      <c r="L55" s="5">
        <f t="shared" si="14"/>
        <v>8833.3333333333339</v>
      </c>
      <c r="M55" s="5">
        <f>(D55-$J$10)+SUM($G$37:G55)+SUM($H$37:H55)+SUM($I$37:I55)+SUM($J$37:J55)+SUM($L$37:L55)-$J$20-(D55*$K$27)</f>
        <v>18775.858461864744</v>
      </c>
      <c r="N55" s="62">
        <f>(-1*$J$10*$K$12)+SUM($E$37:E55)+SUM($H$37:H55)+SUM($I$37:I55)+SUM($J$37:J55)+K55</f>
        <v>-421037.29172995925</v>
      </c>
      <c r="O55" s="63">
        <f>(D55-$J$10)+SUM($L$37:L55)</f>
        <v>315523.06632049999</v>
      </c>
      <c r="P55" s="72">
        <f t="shared" si="4"/>
        <v>-0.25060541543938331</v>
      </c>
      <c r="Q55" s="83">
        <f t="shared" si="19"/>
        <v>-10800.292649475878</v>
      </c>
      <c r="R55" s="84">
        <f t="shared" si="5"/>
        <v>8833.3333333333339</v>
      </c>
      <c r="S55" s="84">
        <f t="shared" si="6"/>
        <v>-1966.9593161425437</v>
      </c>
      <c r="T55" s="89"/>
      <c r="U55" s="5">
        <f t="shared" si="20"/>
        <v>178407.96493808334</v>
      </c>
      <c r="V55" s="5">
        <f t="shared" si="7"/>
        <v>-2784.0796493808334</v>
      </c>
      <c r="W55" s="5">
        <f t="shared" si="8"/>
        <v>-1966.9593161425428</v>
      </c>
      <c r="X55" s="5">
        <f t="shared" si="23"/>
        <v>0</v>
      </c>
      <c r="Y55" s="12">
        <f t="shared" si="9"/>
        <v>75623.885288702513</v>
      </c>
      <c r="Z55" s="75">
        <f>(-1*$J$10*$K$12)+V55+SUM($W$37:W55)</f>
        <v>-143419.3270641804</v>
      </c>
      <c r="AA55" s="66">
        <f>U55-$U$37+SUM($X$48:X55)</f>
        <v>78407.964938083343</v>
      </c>
      <c r="AB55" s="71">
        <f t="shared" si="10"/>
        <v>-0.45329568515549062</v>
      </c>
      <c r="AC55" s="93">
        <f t="shared" si="21"/>
        <v>-1966.9593161425428</v>
      </c>
      <c r="AD55" s="91">
        <f t="shared" si="22"/>
        <v>0</v>
      </c>
      <c r="AE55" s="91">
        <f t="shared" si="17"/>
        <v>-1966.9593161425428</v>
      </c>
      <c r="AF55" s="64"/>
    </row>
    <row r="56" spans="1:32">
      <c r="A56" s="11">
        <v>37987</v>
      </c>
      <c r="B56" s="11">
        <v>38595</v>
      </c>
      <c r="C56" s="56">
        <v>2</v>
      </c>
      <c r="D56" s="12">
        <f t="shared" si="18"/>
        <v>1162889.4169293907</v>
      </c>
      <c r="E56" s="5">
        <f t="shared" si="0"/>
        <v>-8685.1948056660713</v>
      </c>
      <c r="F56" s="5">
        <f t="shared" si="11"/>
        <v>-1387.612171260437</v>
      </c>
      <c r="G56" s="5">
        <f t="shared" si="12"/>
        <v>-7297.5826344056331</v>
      </c>
      <c r="H56" s="5">
        <f t="shared" si="1"/>
        <v>-1938.1490282156512</v>
      </c>
      <c r="I56" s="5">
        <f t="shared" si="2"/>
        <v>-193.81490282156514</v>
      </c>
      <c r="J56" s="5">
        <f t="shared" si="3"/>
        <v>0</v>
      </c>
      <c r="K56" s="5">
        <f t="shared" si="13"/>
        <v>-119051.69438879302</v>
      </c>
      <c r="L56" s="5">
        <f t="shared" si="14"/>
        <v>8833.3333333333339</v>
      </c>
      <c r="M56" s="5">
        <f>(D56-$J$10)+SUM($G$37:G56)+SUM($H$37:H56)+SUM($I$37:I56)+SUM($J$37:J56)+SUM($L$37:L56)-$J$20-(D56*$K$27)</f>
        <v>26896.345765012615</v>
      </c>
      <c r="N56" s="62">
        <f>(-1*$J$10*$K$12)+SUM($E$37:E56)+SUM($H$37:H56)+SUM($I$37:I56)+SUM($J$37:J56)+K56</f>
        <v>-432337.43387362931</v>
      </c>
      <c r="O56" s="63">
        <f>(D56-$J$10)+SUM($L$37:L56)</f>
        <v>333556.08359605743</v>
      </c>
      <c r="P56" s="72">
        <f t="shared" si="4"/>
        <v>-0.2284820664093716</v>
      </c>
      <c r="Q56" s="83">
        <f t="shared" si="19"/>
        <v>-10817.158736703288</v>
      </c>
      <c r="R56" s="84">
        <f t="shared" si="5"/>
        <v>8833.3333333333339</v>
      </c>
      <c r="S56" s="84">
        <f t="shared" si="6"/>
        <v>-1983.8254033699541</v>
      </c>
      <c r="T56" s="89"/>
      <c r="U56" s="5">
        <f t="shared" si="20"/>
        <v>183263.06369101931</v>
      </c>
      <c r="V56" s="5">
        <f t="shared" si="7"/>
        <v>-2832.6306369101931</v>
      </c>
      <c r="W56" s="5">
        <f t="shared" si="8"/>
        <v>-1983.8254033699536</v>
      </c>
      <c r="X56" s="5">
        <f t="shared" si="23"/>
        <v>0</v>
      </c>
      <c r="Y56" s="12">
        <f t="shared" si="9"/>
        <v>80430.433054109119</v>
      </c>
      <c r="Z56" s="75">
        <f>(-1*$J$10*$K$12)+V56+SUM($W$37:W56)</f>
        <v>-145451.70345507973</v>
      </c>
      <c r="AA56" s="66">
        <f>U56-$U$37+SUM($X$48:X56)</f>
        <v>83263.063691019313</v>
      </c>
      <c r="AB56" s="71">
        <f t="shared" si="10"/>
        <v>-0.42755525227153018</v>
      </c>
      <c r="AC56" s="93">
        <f t="shared" si="21"/>
        <v>-1983.8254033699536</v>
      </c>
      <c r="AD56" s="91">
        <f t="shared" si="22"/>
        <v>0</v>
      </c>
      <c r="AE56" s="91">
        <f t="shared" si="17"/>
        <v>-1983.8254033699536</v>
      </c>
      <c r="AF56" s="64"/>
    </row>
    <row r="57" spans="1:32">
      <c r="A57" s="11">
        <v>37987</v>
      </c>
      <c r="B57" s="11">
        <v>38625</v>
      </c>
      <c r="C57" s="56">
        <v>2</v>
      </c>
      <c r="D57" s="12">
        <f t="shared" si="18"/>
        <v>1172162.4604432718</v>
      </c>
      <c r="E57" s="5">
        <f t="shared" si="0"/>
        <v>-8685.1948056660713</v>
      </c>
      <c r="F57" s="5">
        <f t="shared" si="11"/>
        <v>-1399.1756060209407</v>
      </c>
      <c r="G57" s="5">
        <f t="shared" si="12"/>
        <v>-7286.0191996451304</v>
      </c>
      <c r="H57" s="5">
        <f t="shared" si="1"/>
        <v>-1953.6041007387864</v>
      </c>
      <c r="I57" s="5">
        <f t="shared" si="2"/>
        <v>-195.36041007387863</v>
      </c>
      <c r="J57" s="5">
        <f t="shared" si="3"/>
        <v>0</v>
      </c>
      <c r="K57" s="5">
        <f t="shared" si="13"/>
        <v>-119538.52917327177</v>
      </c>
      <c r="L57" s="5">
        <f t="shared" si="14"/>
        <v>8833.3333333333339</v>
      </c>
      <c r="M57" s="5">
        <f>(D57-$J$10)+SUM($G$37:G57)+SUM($H$37:H57)+SUM($I$37:I57)+SUM($J$37:J57)+SUM($L$37:L57)-$J$20-(D57*$K$27)</f>
        <v>35080.904117290469</v>
      </c>
      <c r="N57" s="62">
        <f>(-1*$J$10*$K$12)+SUM($E$37:E57)+SUM($H$37:H57)+SUM($I$37:I57)+SUM($J$37:J57)+K57</f>
        <v>-443658.42797458672</v>
      </c>
      <c r="O57" s="63">
        <f>(D57-$J$10)+SUM($L$37:L57)</f>
        <v>351662.46044327179</v>
      </c>
      <c r="P57" s="72">
        <f t="shared" si="4"/>
        <v>-0.20735764662760914</v>
      </c>
      <c r="Q57" s="83">
        <f t="shared" si="19"/>
        <v>-10834.159316478737</v>
      </c>
      <c r="R57" s="84">
        <f t="shared" si="5"/>
        <v>8833.3333333333339</v>
      </c>
      <c r="S57" s="84">
        <f t="shared" si="6"/>
        <v>-2000.8259831454034</v>
      </c>
      <c r="T57" s="89"/>
      <c r="U57" s="5">
        <f t="shared" si="20"/>
        <v>188213.03778799999</v>
      </c>
      <c r="V57" s="5">
        <f t="shared" si="7"/>
        <v>-2882.1303778800002</v>
      </c>
      <c r="W57" s="5">
        <f t="shared" si="8"/>
        <v>-2000.8259831454025</v>
      </c>
      <c r="X57" s="5">
        <f t="shared" si="23"/>
        <v>0</v>
      </c>
      <c r="Y57" s="12">
        <f t="shared" si="9"/>
        <v>85330.90741011998</v>
      </c>
      <c r="Z57" s="75">
        <f>(-1*$J$10*$K$12)+V57+SUM($W$37:W57)</f>
        <v>-147502.02917919494</v>
      </c>
      <c r="AA57" s="66">
        <f>U57-$U$37+SUM($X$48:X57)</f>
        <v>88213.037787999987</v>
      </c>
      <c r="AB57" s="71">
        <f t="shared" si="10"/>
        <v>-0.40195373393247952</v>
      </c>
      <c r="AC57" s="93">
        <f t="shared" si="21"/>
        <v>-2000.8259831454025</v>
      </c>
      <c r="AD57" s="91">
        <f t="shared" si="22"/>
        <v>0</v>
      </c>
      <c r="AE57" s="91">
        <f t="shared" si="17"/>
        <v>-2000.8259831454025</v>
      </c>
      <c r="AF57" s="64"/>
    </row>
    <row r="58" spans="1:32">
      <c r="A58" s="11">
        <v>37987</v>
      </c>
      <c r="B58" s="11">
        <v>38656</v>
      </c>
      <c r="C58" s="56">
        <v>2</v>
      </c>
      <c r="D58" s="12">
        <f t="shared" si="18"/>
        <v>1181509.4485083357</v>
      </c>
      <c r="E58" s="5">
        <f t="shared" si="0"/>
        <v>-8685.1948056660713</v>
      </c>
      <c r="F58" s="5">
        <f t="shared" si="11"/>
        <v>-1410.835402737782</v>
      </c>
      <c r="G58" s="5">
        <f t="shared" si="12"/>
        <v>-7274.3594029282885</v>
      </c>
      <c r="H58" s="5">
        <f t="shared" si="1"/>
        <v>-1969.1824141805598</v>
      </c>
      <c r="I58" s="5">
        <f t="shared" si="2"/>
        <v>-196.91824141805594</v>
      </c>
      <c r="J58" s="5">
        <f t="shared" si="3"/>
        <v>0</v>
      </c>
      <c r="K58" s="5">
        <f t="shared" si="13"/>
        <v>-120029.24604668762</v>
      </c>
      <c r="L58" s="5">
        <f t="shared" si="14"/>
        <v>8833.3333333333339</v>
      </c>
      <c r="M58" s="5">
        <f>(D58-$J$10)+SUM($G$37:G58)+SUM($H$37:H58)+SUM($I$37:I58)+SUM($J$37:J58)+SUM($L$37:L58)-$J$20-(D58*$K$27)</f>
        <v>43330.048583744989</v>
      </c>
      <c r="N58" s="62">
        <f>(-1*$J$10*$K$12)+SUM($E$37:E58)+SUM($H$37:H58)+SUM($I$37:I58)+SUM($J$37:J58)+K58</f>
        <v>-455000.44030926737</v>
      </c>
      <c r="O58" s="63">
        <f>(D58-$J$10)+SUM($L$37:L58)</f>
        <v>369842.78184166912</v>
      </c>
      <c r="P58" s="72">
        <f t="shared" si="4"/>
        <v>-0.18715950782314833</v>
      </c>
      <c r="Q58" s="83">
        <f t="shared" si="19"/>
        <v>-10851.295461264686</v>
      </c>
      <c r="R58" s="84">
        <f t="shared" si="5"/>
        <v>8833.3333333333339</v>
      </c>
      <c r="S58" s="84">
        <f t="shared" si="6"/>
        <v>-2017.9621279313524</v>
      </c>
      <c r="T58" s="89"/>
      <c r="U58" s="5">
        <f t="shared" si="20"/>
        <v>193259.54300651408</v>
      </c>
      <c r="V58" s="5">
        <f t="shared" si="7"/>
        <v>-2932.595430065141</v>
      </c>
      <c r="W58" s="5">
        <f t="shared" si="8"/>
        <v>-2017.9621279313531</v>
      </c>
      <c r="X58" s="5">
        <f t="shared" si="23"/>
        <v>0</v>
      </c>
      <c r="Y58" s="12">
        <f t="shared" si="9"/>
        <v>90326.947576448947</v>
      </c>
      <c r="Z58" s="75">
        <f>(-1*$J$10*$K$12)+V58+SUM($W$37:W58)</f>
        <v>-149570.45635931141</v>
      </c>
      <c r="AA58" s="66">
        <f>U58-$U$37+SUM($X$48:X58)</f>
        <v>93259.543006514083</v>
      </c>
      <c r="AB58" s="71">
        <f t="shared" si="10"/>
        <v>-0.37648419830666469</v>
      </c>
      <c r="AC58" s="93">
        <f t="shared" si="21"/>
        <v>-2017.9621279313531</v>
      </c>
      <c r="AD58" s="91">
        <f t="shared" si="22"/>
        <v>0</v>
      </c>
      <c r="AE58" s="91">
        <f t="shared" si="17"/>
        <v>-2017.9621279313531</v>
      </c>
      <c r="AF58" s="64"/>
    </row>
    <row r="59" spans="1:32">
      <c r="A59" s="11">
        <v>37987</v>
      </c>
      <c r="B59" s="11">
        <v>38686</v>
      </c>
      <c r="C59" s="56">
        <v>2</v>
      </c>
      <c r="D59" s="12">
        <f t="shared" si="18"/>
        <v>1190930.9707688179</v>
      </c>
      <c r="E59" s="5">
        <f t="shared" si="0"/>
        <v>-8685.1948056660713</v>
      </c>
      <c r="F59" s="5">
        <f t="shared" si="11"/>
        <v>-1422.5923644272634</v>
      </c>
      <c r="G59" s="5">
        <f t="shared" si="12"/>
        <v>-7262.6024412388078</v>
      </c>
      <c r="H59" s="5">
        <f t="shared" si="1"/>
        <v>-1984.8849512813633</v>
      </c>
      <c r="I59" s="5">
        <f t="shared" si="2"/>
        <v>-198.48849512813635</v>
      </c>
      <c r="J59" s="5">
        <f t="shared" si="3"/>
        <v>0</v>
      </c>
      <c r="K59" s="5">
        <f t="shared" si="13"/>
        <v>-120523.87596536294</v>
      </c>
      <c r="L59" s="5">
        <f t="shared" si="14"/>
        <v>8833.3333333333339</v>
      </c>
      <c r="M59" s="5">
        <f>(D59-$J$10)+SUM($G$37:G59)+SUM($H$37:H59)+SUM($I$37:I59)+SUM($J$37:J59)+SUM($L$37:L59)-$J$20-(D59*$K$27)</f>
        <v>51644.29837123688</v>
      </c>
      <c r="N59" s="62">
        <f>(-1*$J$10*$K$12)+SUM($E$37:E59)+SUM($H$37:H59)+SUM($I$37:I59)+SUM($J$37:J59)+K59</f>
        <v>-466363.63848001824</v>
      </c>
      <c r="O59" s="63">
        <f>(D59-$J$10)+SUM($L$37:L59)</f>
        <v>388097.63743548468</v>
      </c>
      <c r="P59" s="72">
        <f t="shared" si="4"/>
        <v>-0.16782183383683105</v>
      </c>
      <c r="Q59" s="83">
        <f t="shared" si="19"/>
        <v>-10868.568252075571</v>
      </c>
      <c r="R59" s="84">
        <f t="shared" si="5"/>
        <v>8833.3333333333339</v>
      </c>
      <c r="S59" s="84">
        <f t="shared" si="6"/>
        <v>-2035.2349187422369</v>
      </c>
      <c r="T59" s="89"/>
      <c r="U59" s="5">
        <f t="shared" si="20"/>
        <v>198404.26272577516</v>
      </c>
      <c r="V59" s="5">
        <f t="shared" si="7"/>
        <v>-2984.0426272577515</v>
      </c>
      <c r="W59" s="5">
        <f t="shared" si="8"/>
        <v>-2035.2349187422369</v>
      </c>
      <c r="X59" s="5">
        <f t="shared" si="23"/>
        <v>0</v>
      </c>
      <c r="Y59" s="12">
        <f t="shared" si="9"/>
        <v>95420.220098517413</v>
      </c>
      <c r="Z59" s="75">
        <f>(-1*$J$10*$K$12)+V59+SUM($W$37:W59)</f>
        <v>-151657.13847524626</v>
      </c>
      <c r="AA59" s="66">
        <f>U59-$U$37+SUM($X$48:X59)</f>
        <v>98404.262725775159</v>
      </c>
      <c r="AB59" s="71">
        <f t="shared" si="10"/>
        <v>-0.35113992183205495</v>
      </c>
      <c r="AC59" s="93">
        <f t="shared" si="21"/>
        <v>-2035.2349187422369</v>
      </c>
      <c r="AD59" s="91">
        <f t="shared" si="22"/>
        <v>0</v>
      </c>
      <c r="AE59" s="91">
        <f t="shared" si="17"/>
        <v>-2035.2349187422369</v>
      </c>
      <c r="AF59" s="64"/>
    </row>
    <row r="60" spans="1:32">
      <c r="A60" s="11">
        <v>37987</v>
      </c>
      <c r="B60" s="11">
        <v>38717</v>
      </c>
      <c r="C60" s="56">
        <v>2</v>
      </c>
      <c r="D60" s="12">
        <f t="shared" si="18"/>
        <v>1200427.6215708591</v>
      </c>
      <c r="E60" s="5">
        <f t="shared" si="0"/>
        <v>-8685.1948056660713</v>
      </c>
      <c r="F60" s="5">
        <f t="shared" si="11"/>
        <v>-1434.4473007974907</v>
      </c>
      <c r="G60" s="5">
        <f t="shared" si="12"/>
        <v>-7250.7475048685801</v>
      </c>
      <c r="H60" s="5">
        <f t="shared" si="1"/>
        <v>-2000.7127026180985</v>
      </c>
      <c r="I60" s="5">
        <f t="shared" si="2"/>
        <v>-200.07127026180987</v>
      </c>
      <c r="J60" s="5">
        <f t="shared" si="3"/>
        <v>0</v>
      </c>
      <c r="K60" s="5">
        <f t="shared" si="13"/>
        <v>-121022.45013247011</v>
      </c>
      <c r="L60" s="5">
        <f t="shared" si="14"/>
        <v>8833.3333333333339</v>
      </c>
      <c r="M60" s="5">
        <f>(D60-$J$10)+SUM($G$37:G60)+SUM($H$37:H60)+SUM($I$37:I60)+SUM($J$37:J60)+SUM($L$37:L60)-$J$20-(D60*$K$27)</f>
        <v>60024.176861755754</v>
      </c>
      <c r="N60" s="62">
        <f>(-1*$J$10*$K$12)+SUM($E$37:E60)+SUM($H$37:H60)+SUM($I$37:I60)+SUM($J$37:J60)+K60</f>
        <v>-477748.19142567139</v>
      </c>
      <c r="O60" s="63">
        <f>(D60-$J$10)+SUM($L$37:L60)</f>
        <v>406427.62157085916</v>
      </c>
      <c r="P60" s="72">
        <f t="shared" si="4"/>
        <v>-0.14928485577722667</v>
      </c>
      <c r="Q60" s="83">
        <f t="shared" si="19"/>
        <v>-10885.978778545979</v>
      </c>
      <c r="R60" s="84">
        <f t="shared" si="5"/>
        <v>8833.3333333333339</v>
      </c>
      <c r="S60" s="84">
        <f t="shared" si="6"/>
        <v>-2052.6454452126454</v>
      </c>
      <c r="T60" s="89"/>
      <c r="U60" s="5">
        <f t="shared" si="20"/>
        <v>203648.90837736559</v>
      </c>
      <c r="V60" s="5">
        <f t="shared" si="7"/>
        <v>-3036.4890837736557</v>
      </c>
      <c r="W60" s="5">
        <f t="shared" si="8"/>
        <v>-2052.6454452126459</v>
      </c>
      <c r="X60" s="5">
        <f t="shared" si="23"/>
        <v>0</v>
      </c>
      <c r="Y60" s="12">
        <f t="shared" si="9"/>
        <v>100612.41929359193</v>
      </c>
      <c r="Z60" s="75">
        <f>(-1*$J$10*$K$12)+V60+SUM($W$37:W60)</f>
        <v>-153762.23037697483</v>
      </c>
      <c r="AA60" s="66">
        <f>U60-$U$37+SUM($X$48:X60)</f>
        <v>103648.90837736559</v>
      </c>
      <c r="AB60" s="71">
        <f t="shared" si="10"/>
        <v>-0.32591438012278906</v>
      </c>
      <c r="AC60" s="93">
        <f t="shared" si="21"/>
        <v>-2052.6454452126459</v>
      </c>
      <c r="AD60" s="91">
        <f t="shared" si="22"/>
        <v>0</v>
      </c>
      <c r="AE60" s="91">
        <f t="shared" si="17"/>
        <v>-2052.6454452126459</v>
      </c>
      <c r="AF60" s="64"/>
    </row>
    <row r="61" spans="1:32">
      <c r="A61" s="11">
        <v>37987</v>
      </c>
      <c r="B61" s="11">
        <v>38748</v>
      </c>
      <c r="C61" s="56">
        <v>3</v>
      </c>
      <c r="D61" s="12">
        <f t="shared" si="18"/>
        <v>1210000</v>
      </c>
      <c r="E61" s="5">
        <f t="shared" si="0"/>
        <v>-8685.1948056660713</v>
      </c>
      <c r="F61" s="5">
        <f t="shared" si="11"/>
        <v>-1446.4010283041362</v>
      </c>
      <c r="G61" s="5">
        <f t="shared" si="12"/>
        <v>-7238.7937773619351</v>
      </c>
      <c r="H61" s="5">
        <f t="shared" si="1"/>
        <v>-2016.6666666666667</v>
      </c>
      <c r="I61" s="5">
        <f t="shared" si="2"/>
        <v>-201.66666666666666</v>
      </c>
      <c r="J61" s="5">
        <f t="shared" si="3"/>
        <v>0</v>
      </c>
      <c r="K61" s="5">
        <f t="shared" si="13"/>
        <v>-121525</v>
      </c>
      <c r="L61" s="5">
        <f t="shared" si="14"/>
        <v>9363.3333333333339</v>
      </c>
      <c r="M61" s="5">
        <f>(D61-$J$10)+SUM($G$37:G61)+SUM($H$37:H61)+SUM($I$37:I61)+SUM($J$37:J61)+SUM($L$37:L61)-$J$20-(D61*$K$27)</f>
        <v>69000.211646004813</v>
      </c>
      <c r="N61" s="62">
        <f>(-1*$J$10*$K$12)+SUM($E$37:E61)+SUM($H$37:H61)+SUM($I$37:I61)+SUM($J$37:J61)+K61</f>
        <v>-489154.26943220064</v>
      </c>
      <c r="O61" s="63">
        <f>(D61-$J$10)+SUM($L$37:L61)</f>
        <v>425363.33333333337</v>
      </c>
      <c r="P61" s="72">
        <f t="shared" si="4"/>
        <v>-0.13041067018164712</v>
      </c>
      <c r="Q61" s="83">
        <f t="shared" si="19"/>
        <v>-10903.528138999403</v>
      </c>
      <c r="R61" s="84">
        <f t="shared" si="5"/>
        <v>9363.3333333333339</v>
      </c>
      <c r="S61" s="84">
        <f t="shared" si="6"/>
        <v>-1540.1948056660694</v>
      </c>
      <c r="T61" s="89"/>
      <c r="U61" s="5">
        <f t="shared" si="20"/>
        <v>208995.21990316568</v>
      </c>
      <c r="V61" s="5">
        <f t="shared" si="7"/>
        <v>-3089.9521990316566</v>
      </c>
      <c r="W61" s="5">
        <f t="shared" si="8"/>
        <v>-1540.1948056660708</v>
      </c>
      <c r="X61" s="5">
        <f t="shared" si="23"/>
        <v>0</v>
      </c>
      <c r="Y61" s="12">
        <f t="shared" si="9"/>
        <v>105905.26770413402</v>
      </c>
      <c r="Z61" s="75">
        <f>(-1*$J$10*$K$12)+V61+SUM($W$37:W61)</f>
        <v>-155355.8882978989</v>
      </c>
      <c r="AA61" s="66">
        <f>U61-$U$37+SUM($X$48:X61)</f>
        <v>108995.21990316568</v>
      </c>
      <c r="AB61" s="71">
        <f t="shared" si="10"/>
        <v>-0.29841590751832625</v>
      </c>
      <c r="AC61" s="93">
        <f t="shared" si="21"/>
        <v>-1540.1948056660708</v>
      </c>
      <c r="AD61" s="91">
        <f t="shared" si="22"/>
        <v>0</v>
      </c>
      <c r="AE61" s="91">
        <f t="shared" si="17"/>
        <v>-1540.1948056660708</v>
      </c>
      <c r="AF61" s="64"/>
    </row>
    <row r="62" spans="1:32">
      <c r="A62" s="11">
        <v>37987</v>
      </c>
      <c r="B62" s="11">
        <v>38776</v>
      </c>
      <c r="C62" s="56">
        <v>3</v>
      </c>
      <c r="D62" s="12">
        <f t="shared" si="18"/>
        <v>1219648.7099189735</v>
      </c>
      <c r="E62" s="5">
        <f t="shared" si="0"/>
        <v>-8685.1948056660713</v>
      </c>
      <c r="F62" s="5">
        <f t="shared" si="11"/>
        <v>-1458.4543702066708</v>
      </c>
      <c r="G62" s="5">
        <f t="shared" si="12"/>
        <v>-7226.7404354594</v>
      </c>
      <c r="H62" s="5">
        <f t="shared" si="1"/>
        <v>-2032.7478498649559</v>
      </c>
      <c r="I62" s="5">
        <f t="shared" si="2"/>
        <v>-203.27478498649558</v>
      </c>
      <c r="J62" s="5">
        <f t="shared" si="3"/>
        <v>0</v>
      </c>
      <c r="K62" s="5">
        <f t="shared" si="13"/>
        <v>-122031.55727074613</v>
      </c>
      <c r="L62" s="5">
        <f t="shared" si="14"/>
        <v>9363.3333333333339</v>
      </c>
      <c r="M62" s="5">
        <f>(D62-$J$10)+SUM($G$37:G62)+SUM($H$37:H62)+SUM($I$37:I62)+SUM($J$37:J62)+SUM($L$37:L62)-$J$20-(D62*$K$27)</f>
        <v>78042.934557254688</v>
      </c>
      <c r="N62" s="62">
        <f>(-1*$J$10*$K$12)+SUM($E$37:E62)+SUM($H$37:H62)+SUM($I$37:I62)+SUM($J$37:J62)+K62</f>
        <v>-500582.0441434643</v>
      </c>
      <c r="O62" s="63">
        <f>(D62-$J$10)+SUM($L$37:L62)</f>
        <v>444375.37658564025</v>
      </c>
      <c r="P62" s="72">
        <f t="shared" si="4"/>
        <v>-0.1122826282233078</v>
      </c>
      <c r="Q62" s="83">
        <f t="shared" si="19"/>
        <v>-10921.217440517523</v>
      </c>
      <c r="R62" s="84">
        <f t="shared" si="5"/>
        <v>9363.3333333333339</v>
      </c>
      <c r="S62" s="84">
        <f t="shared" si="6"/>
        <v>-1557.8841071841889</v>
      </c>
      <c r="T62" s="89"/>
      <c r="U62" s="5">
        <f t="shared" si="20"/>
        <v>213906.47993076485</v>
      </c>
      <c r="V62" s="5">
        <f t="shared" si="7"/>
        <v>-3139.0647993076486</v>
      </c>
      <c r="W62" s="5">
        <f t="shared" si="8"/>
        <v>-1557.8841071841889</v>
      </c>
      <c r="X62" s="5">
        <f t="shared" si="23"/>
        <v>0</v>
      </c>
      <c r="Y62" s="12">
        <f t="shared" si="9"/>
        <v>110767.41513145721</v>
      </c>
      <c r="Z62" s="75">
        <f>(-1*$J$10*$K$12)+V62+SUM($W$37:W62)</f>
        <v>-156962.88500535907</v>
      </c>
      <c r="AA62" s="66">
        <f>U62-$U$37+SUM($X$48:X62)</f>
        <v>113906.47993076485</v>
      </c>
      <c r="AB62" s="71">
        <f t="shared" si="10"/>
        <v>-0.27430946540721507</v>
      </c>
      <c r="AC62" s="93">
        <f t="shared" si="21"/>
        <v>-1557.8841071841889</v>
      </c>
      <c r="AD62" s="91">
        <f t="shared" si="22"/>
        <v>0</v>
      </c>
      <c r="AE62" s="91">
        <f t="shared" si="17"/>
        <v>-1557.8841071841889</v>
      </c>
      <c r="AF62" s="64"/>
    </row>
    <row r="63" spans="1:32">
      <c r="A63" s="11">
        <v>37987</v>
      </c>
      <c r="B63" s="11">
        <v>38807</v>
      </c>
      <c r="C63" s="56">
        <v>3</v>
      </c>
      <c r="D63" s="12">
        <f t="shared" si="18"/>
        <v>1229374.3600057987</v>
      </c>
      <c r="E63" s="5">
        <f t="shared" si="0"/>
        <v>-8685.1948056660713</v>
      </c>
      <c r="F63" s="5">
        <f t="shared" si="11"/>
        <v>-1470.60815662506</v>
      </c>
      <c r="G63" s="5">
        <f t="shared" si="12"/>
        <v>-7214.5866490410117</v>
      </c>
      <c r="H63" s="5">
        <f t="shared" si="1"/>
        <v>-2048.9572666763311</v>
      </c>
      <c r="I63" s="5">
        <f t="shared" si="2"/>
        <v>-204.89572666763311</v>
      </c>
      <c r="J63" s="5">
        <f t="shared" si="3"/>
        <v>0</v>
      </c>
      <c r="K63" s="5">
        <f t="shared" si="13"/>
        <v>-122542.15390030443</v>
      </c>
      <c r="L63" s="5">
        <f t="shared" si="14"/>
        <v>9363.3333333333339</v>
      </c>
      <c r="M63" s="5">
        <f>(D63-$J$10)+SUM($G$37:G63)+SUM($H$37:H63)+SUM($I$37:I63)+SUM($J$37:J63)+SUM($L$37:L63)-$J$20-(D63*$K$27)</f>
        <v>87152.881705470005</v>
      </c>
      <c r="N63" s="62">
        <f>(-1*$J$10*$K$12)+SUM($E$37:E63)+SUM($H$37:H63)+SUM($I$37:I63)+SUM($J$37:J63)+K63</f>
        <v>-512031.68857203273</v>
      </c>
      <c r="O63" s="63">
        <f>(D63-$J$10)+SUM($L$37:L63)</f>
        <v>463464.36000579887</v>
      </c>
      <c r="P63" s="72">
        <f t="shared" si="4"/>
        <v>-9.4852193038441987E-2</v>
      </c>
      <c r="Q63" s="83">
        <f t="shared" si="19"/>
        <v>-10939.047799010035</v>
      </c>
      <c r="R63" s="84">
        <f t="shared" si="5"/>
        <v>9363.3333333333339</v>
      </c>
      <c r="S63" s="84">
        <f t="shared" si="6"/>
        <v>-1575.7144656767014</v>
      </c>
      <c r="T63" s="89"/>
      <c r="U63" s="5">
        <f t="shared" si="20"/>
        <v>218914.35094480167</v>
      </c>
      <c r="V63" s="5">
        <f t="shared" si="7"/>
        <v>-3189.1435094480166</v>
      </c>
      <c r="W63" s="5">
        <f t="shared" si="8"/>
        <v>-1575.7144656767016</v>
      </c>
      <c r="X63" s="5">
        <f t="shared" si="23"/>
        <v>0</v>
      </c>
      <c r="Y63" s="12">
        <f t="shared" si="9"/>
        <v>115725.20743535366</v>
      </c>
      <c r="Z63" s="75">
        <f>(-1*$J$10*$K$12)+V63+SUM($W$37:W63)</f>
        <v>-158588.67818117613</v>
      </c>
      <c r="AA63" s="66">
        <f>U63-$U$37+SUM($X$48:X63)</f>
        <v>118914.35094480167</v>
      </c>
      <c r="AB63" s="71">
        <f t="shared" si="10"/>
        <v>-0.25017124609014901</v>
      </c>
      <c r="AC63" s="93">
        <f t="shared" si="21"/>
        <v>-1575.7144656767016</v>
      </c>
      <c r="AD63" s="91">
        <f t="shared" si="22"/>
        <v>0</v>
      </c>
      <c r="AE63" s="91">
        <f t="shared" si="17"/>
        <v>-1575.7144656767016</v>
      </c>
      <c r="AF63" s="64"/>
    </row>
    <row r="64" spans="1:32">
      <c r="A64" s="11">
        <v>37987</v>
      </c>
      <c r="B64" s="11">
        <v>38837</v>
      </c>
      <c r="C64" s="56">
        <v>3</v>
      </c>
      <c r="D64" s="12">
        <f t="shared" si="18"/>
        <v>1239177.5637921786</v>
      </c>
      <c r="E64" s="5">
        <f t="shared" si="0"/>
        <v>-8685.1948056660713</v>
      </c>
      <c r="F64" s="5">
        <f t="shared" si="11"/>
        <v>-1482.8632245969352</v>
      </c>
      <c r="G64" s="5">
        <f t="shared" si="12"/>
        <v>-7202.3315810691347</v>
      </c>
      <c r="H64" s="5">
        <f t="shared" si="1"/>
        <v>-2065.2959396536312</v>
      </c>
      <c r="I64" s="5">
        <f t="shared" si="2"/>
        <v>-206.52959396536312</v>
      </c>
      <c r="J64" s="5">
        <f t="shared" si="3"/>
        <v>0</v>
      </c>
      <c r="K64" s="5">
        <f t="shared" si="13"/>
        <v>-123056.82209908939</v>
      </c>
      <c r="L64" s="5">
        <f t="shared" si="14"/>
        <v>9363.3333333333339</v>
      </c>
      <c r="M64" s="5">
        <f>(D64-$J$10)+SUM($G$37:G64)+SUM($H$37:H64)+SUM($I$37:I64)+SUM($J$37:J64)+SUM($L$37:L64)-$J$20-(D64*$K$27)</f>
        <v>96330.593511710147</v>
      </c>
      <c r="N64" s="62">
        <f>(-1*$J$10*$K$12)+SUM($E$37:E64)+SUM($H$37:H64)+SUM($I$37:I64)+SUM($J$37:J64)+K64</f>
        <v>-523503.37711010268</v>
      </c>
      <c r="O64" s="63">
        <f>(D64-$J$10)+SUM($L$37:L64)</f>
        <v>482630.89712551207</v>
      </c>
      <c r="P64" s="72">
        <f t="shared" si="4"/>
        <v>-7.807491178035772E-2</v>
      </c>
      <c r="Q64" s="83">
        <f t="shared" si="19"/>
        <v>-10957.020339285065</v>
      </c>
      <c r="R64" s="84">
        <f t="shared" si="5"/>
        <v>9363.3333333333339</v>
      </c>
      <c r="S64" s="84">
        <f t="shared" si="6"/>
        <v>-1593.6870059517314</v>
      </c>
      <c r="T64" s="89"/>
      <c r="U64" s="5">
        <f t="shared" si="20"/>
        <v>224020.52318317647</v>
      </c>
      <c r="V64" s="5">
        <f t="shared" si="7"/>
        <v>-3240.2052318317646</v>
      </c>
      <c r="W64" s="5">
        <f t="shared" si="8"/>
        <v>-1593.6870059517316</v>
      </c>
      <c r="X64" s="5">
        <f t="shared" si="23"/>
        <v>0</v>
      </c>
      <c r="Y64" s="12">
        <f t="shared" si="9"/>
        <v>120780.31795134471</v>
      </c>
      <c r="Z64" s="75">
        <f>(-1*$J$10*$K$12)+V64+SUM($W$37:W64)</f>
        <v>-160233.42690951162</v>
      </c>
      <c r="AA64" s="66">
        <f>U64-$U$37+SUM($X$48:X64)</f>
        <v>124020.52318317647</v>
      </c>
      <c r="AB64" s="71">
        <f t="shared" si="10"/>
        <v>-0.22600093142104244</v>
      </c>
      <c r="AC64" s="93">
        <f t="shared" si="21"/>
        <v>-1593.6870059517316</v>
      </c>
      <c r="AD64" s="91">
        <f t="shared" si="22"/>
        <v>0</v>
      </c>
      <c r="AE64" s="91">
        <f t="shared" si="17"/>
        <v>-1593.6870059517316</v>
      </c>
      <c r="AF64" s="64"/>
    </row>
    <row r="65" spans="1:32">
      <c r="A65" s="11">
        <v>37987</v>
      </c>
      <c r="B65" s="11">
        <v>38868</v>
      </c>
      <c r="C65" s="56">
        <v>2.5330434782608702</v>
      </c>
      <c r="D65" s="12">
        <f t="shared" si="18"/>
        <v>1249058.9397022044</v>
      </c>
      <c r="E65" s="5">
        <f t="shared" si="0"/>
        <v>-8685.1948056660713</v>
      </c>
      <c r="F65" s="5">
        <f t="shared" si="11"/>
        <v>-1495.2204181352429</v>
      </c>
      <c r="G65" s="5">
        <f t="shared" si="12"/>
        <v>-7189.9743875308277</v>
      </c>
      <c r="H65" s="5">
        <f t="shared" si="1"/>
        <v>-2081.7648995036739</v>
      </c>
      <c r="I65" s="5">
        <f t="shared" si="2"/>
        <v>-208.17648995036743</v>
      </c>
      <c r="J65" s="5">
        <f t="shared" si="3"/>
        <v>0</v>
      </c>
      <c r="K65" s="5">
        <f t="shared" si="13"/>
        <v>-123575.59433436574</v>
      </c>
      <c r="L65" s="5">
        <f t="shared" si="14"/>
        <v>9363.3333333333339</v>
      </c>
      <c r="M65" s="5">
        <f>(D65-$J$10)+SUM($G$37:G65)+SUM($H$37:H65)+SUM($I$37:I65)+SUM($J$37:J65)+SUM($L$37:L65)-$J$20-(D65*$K$27)</f>
        <v>105576.61474280807</v>
      </c>
      <c r="N65" s="62">
        <f>(-1*$J$10*$K$12)+SUM($E$37:E65)+SUM($H$37:H65)+SUM($I$37:I65)+SUM($J$37:J65)+K65</f>
        <v>-534997.28554049914</v>
      </c>
      <c r="O65" s="63">
        <f>(D65-$J$10)+SUM($L$37:L65)</f>
        <v>501875.60636887117</v>
      </c>
      <c r="P65" s="72">
        <f t="shared" si="4"/>
        <v>-6.1909994810844075E-2</v>
      </c>
      <c r="Q65" s="83">
        <f t="shared" si="19"/>
        <v>-10975.136195120112</v>
      </c>
      <c r="R65" s="84">
        <f t="shared" si="5"/>
        <v>9363.3333333333339</v>
      </c>
      <c r="S65" s="84">
        <f t="shared" si="6"/>
        <v>-1611.8028617867785</v>
      </c>
      <c r="T65" s="89"/>
      <c r="U65" s="5">
        <f t="shared" si="20"/>
        <v>229226.71509047376</v>
      </c>
      <c r="V65" s="5">
        <f t="shared" si="7"/>
        <v>-3292.2671509047377</v>
      </c>
      <c r="W65" s="5">
        <f t="shared" si="8"/>
        <v>-1611.8028617867785</v>
      </c>
      <c r="X65" s="5">
        <f t="shared" si="23"/>
        <v>0</v>
      </c>
      <c r="Y65" s="12">
        <f t="shared" si="9"/>
        <v>125934.44793956903</v>
      </c>
      <c r="Z65" s="75">
        <f>(-1*$J$10*$K$12)+V65+SUM($W$37:W65)</f>
        <v>-161897.29169037138</v>
      </c>
      <c r="AA65" s="66">
        <f>U65-$U$37+SUM($X$48:X65)</f>
        <v>129226.71509047376</v>
      </c>
      <c r="AB65" s="71">
        <f t="shared" si="10"/>
        <v>-0.20179816634845321</v>
      </c>
      <c r="AC65" s="93">
        <f t="shared" si="21"/>
        <v>-1611.8028617867785</v>
      </c>
      <c r="AD65" s="91">
        <f t="shared" si="22"/>
        <v>0</v>
      </c>
      <c r="AE65" s="91">
        <f t="shared" si="17"/>
        <v>-1611.8028617867785</v>
      </c>
      <c r="AF65" s="64"/>
    </row>
    <row r="66" spans="1:32">
      <c r="A66" s="11">
        <v>37987</v>
      </c>
      <c r="B66" s="11">
        <v>38898</v>
      </c>
      <c r="C66" s="56">
        <v>2.5956521739130398</v>
      </c>
      <c r="D66" s="12">
        <f t="shared" si="18"/>
        <v>1259019.1110913674</v>
      </c>
      <c r="E66" s="5">
        <f t="shared" si="0"/>
        <v>-8685.1948056660713</v>
      </c>
      <c r="F66" s="5">
        <f t="shared" si="11"/>
        <v>-1507.68058828637</v>
      </c>
      <c r="G66" s="5">
        <f t="shared" si="12"/>
        <v>-7177.5142173797003</v>
      </c>
      <c r="H66" s="5">
        <f t="shared" si="1"/>
        <v>-2098.3651851522791</v>
      </c>
      <c r="I66" s="5">
        <f t="shared" si="2"/>
        <v>-209.83651851522791</v>
      </c>
      <c r="J66" s="5">
        <f t="shared" si="3"/>
        <v>0</v>
      </c>
      <c r="K66" s="5">
        <f t="shared" si="13"/>
        <v>-124098.50333229679</v>
      </c>
      <c r="L66" s="5">
        <f t="shared" si="14"/>
        <v>9363.3333333333339</v>
      </c>
      <c r="M66" s="5">
        <f>(D66-$J$10)+SUM($G$37:G66)+SUM($H$37:H66)+SUM($I$37:I66)+SUM($J$37:J66)+SUM($L$37:L66)-$J$20-(D66*$K$27)</f>
        <v>114891.49454632617</v>
      </c>
      <c r="N66" s="62">
        <f>(-1*$J$10*$K$12)+SUM($E$37:E66)+SUM($H$37:H66)+SUM($I$37:I66)+SUM($J$37:J66)+K66</f>
        <v>-546513.59104776382</v>
      </c>
      <c r="O66" s="63">
        <f>(D66-$J$10)+SUM($L$37:L66)</f>
        <v>521199.11109136755</v>
      </c>
      <c r="P66" s="72">
        <f t="shared" si="4"/>
        <v>-4.6319945873375096E-2</v>
      </c>
      <c r="Q66" s="83">
        <f t="shared" si="19"/>
        <v>-10993.396509333579</v>
      </c>
      <c r="R66" s="84">
        <f t="shared" si="5"/>
        <v>9363.3333333333339</v>
      </c>
      <c r="S66" s="84">
        <f t="shared" si="6"/>
        <v>-1630.0631760002452</v>
      </c>
      <c r="T66" s="89"/>
      <c r="U66" s="5">
        <f t="shared" si="20"/>
        <v>234534.67377871682</v>
      </c>
      <c r="V66" s="5">
        <f t="shared" si="7"/>
        <v>-3345.3467377871684</v>
      </c>
      <c r="W66" s="5">
        <f t="shared" si="8"/>
        <v>-1630.0631760002443</v>
      </c>
      <c r="X66" s="5">
        <f t="shared" si="23"/>
        <v>0</v>
      </c>
      <c r="Y66" s="12">
        <f t="shared" si="9"/>
        <v>131189.32704092967</v>
      </c>
      <c r="Z66" s="75">
        <f>(-1*$J$10*$K$12)+V66+SUM($W$37:W66)</f>
        <v>-163580.43445325404</v>
      </c>
      <c r="AA66" s="66">
        <f>U66-$U$37+SUM($X$48:X66)</f>
        <v>134534.67377871682</v>
      </c>
      <c r="AB66" s="71">
        <f t="shared" si="10"/>
        <v>-0.17756255979890767</v>
      </c>
      <c r="AC66" s="93">
        <f t="shared" si="21"/>
        <v>-1630.0631760002443</v>
      </c>
      <c r="AD66" s="91">
        <f t="shared" si="22"/>
        <v>0</v>
      </c>
      <c r="AE66" s="91">
        <f t="shared" si="17"/>
        <v>-1630.0631760002443</v>
      </c>
      <c r="AF66" s="64"/>
    </row>
    <row r="67" spans="1:32">
      <c r="A67" s="11">
        <v>37987</v>
      </c>
      <c r="B67" s="11">
        <v>38929</v>
      </c>
      <c r="C67" s="56">
        <v>2.6582608695652201</v>
      </c>
      <c r="D67" s="12">
        <f t="shared" si="18"/>
        <v>1269058.7062858837</v>
      </c>
      <c r="E67" s="5">
        <f t="shared" si="0"/>
        <v>-8685.1948056660713</v>
      </c>
      <c r="F67" s="5">
        <f t="shared" si="11"/>
        <v>-1520.2445931887564</v>
      </c>
      <c r="G67" s="5">
        <f t="shared" si="12"/>
        <v>-7164.9502124773144</v>
      </c>
      <c r="H67" s="5">
        <f t="shared" si="1"/>
        <v>-2115.0978438098059</v>
      </c>
      <c r="I67" s="5">
        <f t="shared" si="2"/>
        <v>-211.50978438098062</v>
      </c>
      <c r="J67" s="5">
        <f t="shared" si="3"/>
        <v>0</v>
      </c>
      <c r="K67" s="5">
        <f t="shared" si="13"/>
        <v>-124625.5820800089</v>
      </c>
      <c r="L67" s="5">
        <f t="shared" si="14"/>
        <v>9363.3333333333339</v>
      </c>
      <c r="M67" s="5">
        <f>(D67-$J$10)+SUM($G$37:G67)+SUM($H$37:H67)+SUM($I$37:I67)+SUM($J$37:J67)+SUM($L$37:L67)-$J$20-(D67*$K$27)</f>
        <v>124275.78648579548</v>
      </c>
      <c r="N67" s="62">
        <f>(-1*$J$10*$K$12)+SUM($E$37:E67)+SUM($H$37:H67)+SUM($I$37:I67)+SUM($J$37:J67)+K67</f>
        <v>-558052.47222933278</v>
      </c>
      <c r="O67" s="63">
        <f>(D67-$J$10)+SUM($L$37:L67)</f>
        <v>540602.03961921716</v>
      </c>
      <c r="P67" s="72">
        <f t="shared" si="4"/>
        <v>-3.1270236184787172E-2</v>
      </c>
      <c r="Q67" s="83">
        <f t="shared" si="19"/>
        <v>-11011.802433856858</v>
      </c>
      <c r="R67" s="84">
        <f t="shared" si="5"/>
        <v>9363.3333333333339</v>
      </c>
      <c r="S67" s="84">
        <f t="shared" si="6"/>
        <v>-1648.4691005235236</v>
      </c>
      <c r="T67" s="89"/>
      <c r="U67" s="5">
        <f t="shared" si="20"/>
        <v>239946.17549557282</v>
      </c>
      <c r="V67" s="5">
        <f t="shared" si="7"/>
        <v>-3399.4617549557283</v>
      </c>
      <c r="W67" s="5">
        <f t="shared" si="8"/>
        <v>-1648.4691005235238</v>
      </c>
      <c r="X67" s="5">
        <f t="shared" si="23"/>
        <v>0</v>
      </c>
      <c r="Y67" s="12">
        <f t="shared" si="9"/>
        <v>136546.7137406171</v>
      </c>
      <c r="Z67" s="75">
        <f>(-1*$J$10*$K$12)+V67+SUM($W$37:W67)</f>
        <v>-165283.01857094612</v>
      </c>
      <c r="AA67" s="66">
        <f>U67-$U$37+SUM($X$48:X67)</f>
        <v>139946.17549557282</v>
      </c>
      <c r="AB67" s="71">
        <f t="shared" si="10"/>
        <v>-0.15329368554881337</v>
      </c>
      <c r="AC67" s="93">
        <f t="shared" si="21"/>
        <v>-1648.4691005235238</v>
      </c>
      <c r="AD67" s="91">
        <f t="shared" si="22"/>
        <v>0</v>
      </c>
      <c r="AE67" s="91">
        <f t="shared" si="17"/>
        <v>-1648.4691005235238</v>
      </c>
      <c r="AF67" s="64"/>
    </row>
    <row r="68" spans="1:32">
      <c r="A68" s="11">
        <v>37987</v>
      </c>
      <c r="B68" s="11">
        <v>38960</v>
      </c>
      <c r="C68" s="56">
        <v>2.7208695652173902</v>
      </c>
      <c r="D68" s="12">
        <f t="shared" si="18"/>
        <v>1279178.3586223302</v>
      </c>
      <c r="E68" s="5">
        <f t="shared" si="0"/>
        <v>-8685.1948056660713</v>
      </c>
      <c r="F68" s="5">
        <f t="shared" si="11"/>
        <v>-1532.9132981319963</v>
      </c>
      <c r="G68" s="5">
        <f t="shared" si="12"/>
        <v>-7152.281507534075</v>
      </c>
      <c r="H68" s="5">
        <f t="shared" si="1"/>
        <v>-2131.9639310372172</v>
      </c>
      <c r="I68" s="5">
        <f t="shared" si="2"/>
        <v>-213.1963931037217</v>
      </c>
      <c r="J68" s="5">
        <f t="shared" si="3"/>
        <v>0</v>
      </c>
      <c r="K68" s="5">
        <f t="shared" si="13"/>
        <v>-125156.86382767235</v>
      </c>
      <c r="L68" s="5">
        <f t="shared" si="14"/>
        <v>9363.3333333333339</v>
      </c>
      <c r="M68" s="5">
        <f>(D68-$J$10)+SUM($G$37:G68)+SUM($H$37:H68)+SUM($I$37:I68)+SUM($J$37:J68)+SUM($L$37:L68)-$J$20-(D68*$K$27)</f>
        <v>133730.04857623691</v>
      </c>
      <c r="N68" s="62">
        <f>(-1*$J$10*$K$12)+SUM($E$37:E68)+SUM($H$37:H68)+SUM($I$37:I68)+SUM($J$37:J68)+K68</f>
        <v>-569614.1091068032</v>
      </c>
      <c r="O68" s="63">
        <f>(D68-$J$10)+SUM($L$37:L68)</f>
        <v>560085.02528899699</v>
      </c>
      <c r="P68" s="72">
        <f t="shared" si="4"/>
        <v>-1.6729016478802667E-2</v>
      </c>
      <c r="Q68" s="83">
        <f t="shared" si="19"/>
        <v>-11030.355129807011</v>
      </c>
      <c r="R68" s="84">
        <f t="shared" si="5"/>
        <v>9363.3333333333339</v>
      </c>
      <c r="S68" s="84">
        <f t="shared" si="6"/>
        <v>-1667.0217964736767</v>
      </c>
      <c r="T68" s="89"/>
      <c r="U68" s="5">
        <f t="shared" si="20"/>
        <v>245463.02610012758</v>
      </c>
      <c r="V68" s="5">
        <f t="shared" si="7"/>
        <v>-3454.6302610012758</v>
      </c>
      <c r="W68" s="5">
        <f t="shared" si="8"/>
        <v>-1667.0217964736762</v>
      </c>
      <c r="X68" s="5">
        <f t="shared" si="23"/>
        <v>0</v>
      </c>
      <c r="Y68" s="12">
        <f t="shared" si="9"/>
        <v>142008.39583912631</v>
      </c>
      <c r="Z68" s="75">
        <f>(-1*$J$10*$K$12)+V68+SUM($W$37:W68)</f>
        <v>-167005.20887346537</v>
      </c>
      <c r="AA68" s="66">
        <f>U68-$U$37+SUM($X$48:X68)</f>
        <v>145463.02610012758</v>
      </c>
      <c r="AB68" s="71">
        <f t="shared" si="10"/>
        <v>-0.12899108308447807</v>
      </c>
      <c r="AC68" s="93">
        <f t="shared" si="21"/>
        <v>-1667.0217964736762</v>
      </c>
      <c r="AD68" s="91">
        <f t="shared" si="22"/>
        <v>0</v>
      </c>
      <c r="AE68" s="91">
        <f t="shared" si="17"/>
        <v>-1667.0217964736762</v>
      </c>
      <c r="AF68" s="64"/>
    </row>
    <row r="69" spans="1:32">
      <c r="A69" s="11">
        <v>37987</v>
      </c>
      <c r="B69" s="11">
        <v>38990</v>
      </c>
      <c r="C69" s="56">
        <v>2.7834782608695599</v>
      </c>
      <c r="D69" s="12">
        <f t="shared" si="18"/>
        <v>1289378.7064875993</v>
      </c>
      <c r="E69" s="5">
        <f t="shared" si="0"/>
        <v>-8685.1948056660713</v>
      </c>
      <c r="F69" s="5">
        <f t="shared" si="11"/>
        <v>-1545.6875756164293</v>
      </c>
      <c r="G69" s="5">
        <f t="shared" si="12"/>
        <v>-7139.5072300496413</v>
      </c>
      <c r="H69" s="5">
        <f t="shared" si="1"/>
        <v>-2148.9645108126656</v>
      </c>
      <c r="I69" s="5">
        <f t="shared" si="2"/>
        <v>-214.89645108126658</v>
      </c>
      <c r="J69" s="5">
        <f t="shared" si="3"/>
        <v>0</v>
      </c>
      <c r="K69" s="5">
        <f t="shared" si="13"/>
        <v>-125692.38209059897</v>
      </c>
      <c r="L69" s="5">
        <f t="shared" si="14"/>
        <v>9363.3333333333339</v>
      </c>
      <c r="M69" s="5">
        <f>(D69-$J$10)+SUM($G$37:G69)+SUM($H$37:H69)+SUM($I$37:I69)+SUM($J$37:J69)+SUM($L$37:L69)-$J$20-(D69*$K$27)</f>
        <v>143254.84331996908</v>
      </c>
      <c r="N69" s="62">
        <f>(-1*$J$10*$K$12)+SUM($E$37:E69)+SUM($H$37:H69)+SUM($I$37:I69)+SUM($J$37:J69)+K69</f>
        <v>-581198.68313728983</v>
      </c>
      <c r="O69" s="63">
        <f>(D69-$J$10)+SUM($L$37:L69)</f>
        <v>579648.70648759929</v>
      </c>
      <c r="P69" s="72">
        <f t="shared" si="4"/>
        <v>-2.6668619435333491E-3</v>
      </c>
      <c r="Q69" s="83">
        <f t="shared" si="19"/>
        <v>-11049.055767560003</v>
      </c>
      <c r="R69" s="84">
        <f t="shared" si="5"/>
        <v>9363.3333333333339</v>
      </c>
      <c r="S69" s="84">
        <f t="shared" si="6"/>
        <v>-1685.7224342266691</v>
      </c>
      <c r="T69" s="89"/>
      <c r="U69" s="5">
        <f t="shared" si="20"/>
        <v>251087.06154635252</v>
      </c>
      <c r="V69" s="5">
        <f t="shared" si="7"/>
        <v>-3510.8706154635252</v>
      </c>
      <c r="W69" s="5">
        <f t="shared" si="8"/>
        <v>-1685.7224342266695</v>
      </c>
      <c r="X69" s="5">
        <f t="shared" si="23"/>
        <v>0</v>
      </c>
      <c r="Y69" s="12">
        <f t="shared" si="9"/>
        <v>147576.19093088899</v>
      </c>
      <c r="Z69" s="75">
        <f>(-1*$J$10*$K$12)+V69+SUM($W$37:W69)</f>
        <v>-168747.17166215429</v>
      </c>
      <c r="AA69" s="66">
        <f>U69-$U$37+SUM($X$48:X69)</f>
        <v>151087.06154635252</v>
      </c>
      <c r="AB69" s="71">
        <f t="shared" si="10"/>
        <v>-0.10465425844978761</v>
      </c>
      <c r="AC69" s="93">
        <f t="shared" si="21"/>
        <v>-1685.7224342266695</v>
      </c>
      <c r="AD69" s="91">
        <f t="shared" si="22"/>
        <v>0</v>
      </c>
      <c r="AE69" s="91">
        <f t="shared" si="17"/>
        <v>-1685.7224342266695</v>
      </c>
      <c r="AF69" s="64"/>
    </row>
    <row r="70" spans="1:32">
      <c r="A70" s="11">
        <v>37987</v>
      </c>
      <c r="B70" s="11">
        <v>39021</v>
      </c>
      <c r="C70" s="56">
        <v>2.8460869565217402</v>
      </c>
      <c r="D70" s="12">
        <f t="shared" si="18"/>
        <v>1299660.3933591696</v>
      </c>
      <c r="E70" s="5">
        <f t="shared" si="0"/>
        <v>-8685.1948056660713</v>
      </c>
      <c r="F70" s="5">
        <f t="shared" si="11"/>
        <v>-1558.5683054132328</v>
      </c>
      <c r="G70" s="5">
        <f t="shared" si="12"/>
        <v>-7126.626500252838</v>
      </c>
      <c r="H70" s="5">
        <f t="shared" si="1"/>
        <v>-2166.100655598616</v>
      </c>
      <c r="I70" s="5">
        <f t="shared" si="2"/>
        <v>-216.6100655598616</v>
      </c>
      <c r="J70" s="5">
        <f t="shared" si="3"/>
        <v>0</v>
      </c>
      <c r="K70" s="5">
        <f t="shared" si="13"/>
        <v>-126232.17065135641</v>
      </c>
      <c r="L70" s="5">
        <f t="shared" si="14"/>
        <v>9363.3333333333339</v>
      </c>
      <c r="M70" s="5">
        <f>(D70-$J$10)+SUM($G$37:G70)+SUM($H$37:H70)+SUM($I$37:I70)+SUM($J$37:J70)+SUM($L$37:L70)-$J$20-(D70*$K$27)</f>
        <v>152850.73774270399</v>
      </c>
      <c r="N70" s="62">
        <f>(-1*$J$10*$K$12)+SUM($E$37:E70)+SUM($H$37:H70)+SUM($I$37:I70)+SUM($J$37:J70)+K70</f>
        <v>-592806.37722487177</v>
      </c>
      <c r="O70" s="63">
        <f>(D70-$J$10)+SUM($L$37:L70)</f>
        <v>599293.72669250297</v>
      </c>
      <c r="P70" s="72">
        <f t="shared" si="4"/>
        <v>1.0943454248924725E-2</v>
      </c>
      <c r="Q70" s="83">
        <f t="shared" si="19"/>
        <v>-11067.905526824548</v>
      </c>
      <c r="R70" s="84">
        <f t="shared" si="5"/>
        <v>9363.3333333333339</v>
      </c>
      <c r="S70" s="84">
        <f t="shared" si="6"/>
        <v>-1704.5721934912144</v>
      </c>
      <c r="T70" s="89"/>
      <c r="U70" s="5">
        <f t="shared" si="20"/>
        <v>256820.14837438721</v>
      </c>
      <c r="V70" s="5">
        <f t="shared" si="7"/>
        <v>-3568.2014837438724</v>
      </c>
      <c r="W70" s="5">
        <f t="shared" si="8"/>
        <v>-1704.5721934912149</v>
      </c>
      <c r="X70" s="5">
        <f t="shared" si="23"/>
        <v>0</v>
      </c>
      <c r="Y70" s="12">
        <f t="shared" si="9"/>
        <v>153251.94689064333</v>
      </c>
      <c r="Z70" s="75">
        <f>(-1*$J$10*$K$12)+V70+SUM($W$37:W70)</f>
        <v>-170509.07472392585</v>
      </c>
      <c r="AA70" s="66">
        <f>U70-$U$37+SUM($X$48:X70)</f>
        <v>156820.14837438721</v>
      </c>
      <c r="AB70" s="71">
        <f t="shared" si="10"/>
        <v>-8.0282685081146651E-2</v>
      </c>
      <c r="AC70" s="93">
        <f t="shared" si="21"/>
        <v>-1704.5721934912149</v>
      </c>
      <c r="AD70" s="91">
        <f t="shared" si="22"/>
        <v>0</v>
      </c>
      <c r="AE70" s="91">
        <f t="shared" si="17"/>
        <v>-1704.5721934912149</v>
      </c>
      <c r="AF70" s="64"/>
    </row>
    <row r="71" spans="1:32">
      <c r="A71" s="11">
        <v>37987</v>
      </c>
      <c r="B71" s="11">
        <v>39051</v>
      </c>
      <c r="C71" s="56">
        <v>2.9086956521739098</v>
      </c>
      <c r="D71" s="12">
        <f t="shared" si="18"/>
        <v>1310024.0678456998</v>
      </c>
      <c r="E71" s="5">
        <f t="shared" si="0"/>
        <v>-8685.1948056660713</v>
      </c>
      <c r="F71" s="5">
        <f t="shared" si="11"/>
        <v>-1571.5563746250098</v>
      </c>
      <c r="G71" s="5">
        <f t="shared" si="12"/>
        <v>-7113.6384310410613</v>
      </c>
      <c r="H71" s="5">
        <f t="shared" si="1"/>
        <v>-2183.3734464095</v>
      </c>
      <c r="I71" s="5">
        <f t="shared" si="2"/>
        <v>-218.33734464094996</v>
      </c>
      <c r="J71" s="5">
        <f t="shared" si="3"/>
        <v>0</v>
      </c>
      <c r="K71" s="5">
        <f t="shared" si="13"/>
        <v>-126776.26356189925</v>
      </c>
      <c r="L71" s="5">
        <f t="shared" si="14"/>
        <v>9363.3333333333339</v>
      </c>
      <c r="M71" s="5">
        <f>(D71-$J$10)+SUM($G$37:G71)+SUM($H$37:H71)+SUM($I$37:I71)+SUM($J$37:J71)+SUM($L$37:L71)-$J$20-(D71*$K$27)</f>
        <v>162518.30342993315</v>
      </c>
      <c r="N71" s="62">
        <f>(-1*$J$10*$K$12)+SUM($E$37:E71)+SUM($H$37:H71)+SUM($I$37:I71)+SUM($J$37:J71)+K71</f>
        <v>-604437.37573213107</v>
      </c>
      <c r="O71" s="63">
        <f>(D71-$J$10)+SUM($L$37:L71)</f>
        <v>619020.73451236659</v>
      </c>
      <c r="P71" s="72">
        <f t="shared" si="4"/>
        <v>2.4127162491517459E-2</v>
      </c>
      <c r="Q71" s="83">
        <f t="shared" si="19"/>
        <v>-11086.90559671652</v>
      </c>
      <c r="R71" s="84">
        <f t="shared" si="5"/>
        <v>9363.3333333333339</v>
      </c>
      <c r="S71" s="84">
        <f t="shared" si="6"/>
        <v>-1723.5722633831865</v>
      </c>
      <c r="T71" s="89"/>
      <c r="U71" s="5">
        <f t="shared" si="20"/>
        <v>262664.18420976319</v>
      </c>
      <c r="V71" s="5">
        <f t="shared" si="7"/>
        <v>-3626.641842097632</v>
      </c>
      <c r="W71" s="5">
        <f t="shared" si="8"/>
        <v>-1723.5722633831874</v>
      </c>
      <c r="X71" s="5">
        <f t="shared" si="23"/>
        <v>0</v>
      </c>
      <c r="Y71" s="12">
        <f t="shared" si="9"/>
        <v>159037.54236766556</v>
      </c>
      <c r="Z71" s="75">
        <f>(-1*$J$10*$K$12)+V71+SUM($W$37:W71)</f>
        <v>-172291.08734566279</v>
      </c>
      <c r="AA71" s="66">
        <f>U71-$U$37+SUM($X$48:X71)</f>
        <v>162664.18420976319</v>
      </c>
      <c r="AB71" s="71">
        <f t="shared" si="10"/>
        <v>-5.5875804629321388E-2</v>
      </c>
      <c r="AC71" s="93">
        <f t="shared" si="21"/>
        <v>-1723.5722633831874</v>
      </c>
      <c r="AD71" s="91">
        <f t="shared" si="22"/>
        <v>0</v>
      </c>
      <c r="AE71" s="91">
        <f t="shared" si="17"/>
        <v>-1723.5722633831874</v>
      </c>
      <c r="AF71" s="64"/>
    </row>
    <row r="72" spans="1:32">
      <c r="A72" s="11">
        <v>37987</v>
      </c>
      <c r="B72" s="11">
        <v>39082</v>
      </c>
      <c r="C72" s="56">
        <v>2.9713043478260901</v>
      </c>
      <c r="D72" s="12">
        <f t="shared" si="18"/>
        <v>1320470.3837279452</v>
      </c>
      <c r="E72" s="5">
        <f t="shared" si="0"/>
        <v>-8685.1948056660713</v>
      </c>
      <c r="F72" s="5">
        <f t="shared" si="11"/>
        <v>-1584.6526777468848</v>
      </c>
      <c r="G72" s="5">
        <f t="shared" si="12"/>
        <v>-7100.542127919186</v>
      </c>
      <c r="H72" s="5">
        <f t="shared" si="1"/>
        <v>-2200.7839728799086</v>
      </c>
      <c r="I72" s="5">
        <f t="shared" si="2"/>
        <v>-220.07839728799084</v>
      </c>
      <c r="J72" s="5">
        <f t="shared" si="3"/>
        <v>0</v>
      </c>
      <c r="K72" s="5">
        <f t="shared" si="13"/>
        <v>-127324.69514571712</v>
      </c>
      <c r="L72" s="5">
        <f t="shared" si="14"/>
        <v>9363.3333333333339</v>
      </c>
      <c r="M72" s="5">
        <f>(D72-$J$10)+SUM($G$37:G72)+SUM($H$37:H72)+SUM($I$37:I72)+SUM($J$37:J72)+SUM($L$37:L72)-$J$20-(D72*$K$27)</f>
        <v>172258.11656360683</v>
      </c>
      <c r="N72" s="62">
        <f>(-1*$J$10*$K$12)+SUM($E$37:E72)+SUM($H$37:H72)+SUM($I$37:I72)+SUM($J$37:J72)+K72</f>
        <v>-616091.86449178285</v>
      </c>
      <c r="O72" s="63">
        <f>(D72-$J$10)+SUM($L$37:L72)</f>
        <v>638830.38372794515</v>
      </c>
      <c r="P72" s="72">
        <f t="shared" si="4"/>
        <v>3.6907676511715372E-2</v>
      </c>
      <c r="Q72" s="83">
        <f t="shared" si="19"/>
        <v>-11106.05717583397</v>
      </c>
      <c r="R72" s="84">
        <f t="shared" si="5"/>
        <v>9363.3333333333339</v>
      </c>
      <c r="S72" s="84">
        <f t="shared" si="6"/>
        <v>-1742.7238425006362</v>
      </c>
      <c r="T72" s="89"/>
      <c r="U72" s="5">
        <f t="shared" si="20"/>
        <v>268621.09827069694</v>
      </c>
      <c r="V72" s="5">
        <f t="shared" si="7"/>
        <v>-3686.2109827069694</v>
      </c>
      <c r="W72" s="5">
        <f t="shared" si="8"/>
        <v>-1742.7238425006367</v>
      </c>
      <c r="X72" s="5">
        <f t="shared" si="23"/>
        <v>0</v>
      </c>
      <c r="Y72" s="12">
        <f t="shared" si="9"/>
        <v>164934.88728798996</v>
      </c>
      <c r="Z72" s="75">
        <f>(-1*$J$10*$K$12)+V72+SUM($W$37:W72)</f>
        <v>-174093.38032877276</v>
      </c>
      <c r="AA72" s="66">
        <f>U72-$U$37+SUM($X$48:X72)</f>
        <v>168621.09827069694</v>
      </c>
      <c r="AB72" s="71">
        <f t="shared" si="10"/>
        <v>-3.1433027767865176E-2</v>
      </c>
      <c r="AC72" s="93">
        <f t="shared" si="21"/>
        <v>-1742.7238425006367</v>
      </c>
      <c r="AD72" s="91">
        <f t="shared" si="22"/>
        <v>0</v>
      </c>
      <c r="AE72" s="91">
        <f t="shared" si="17"/>
        <v>-1742.7238425006367</v>
      </c>
      <c r="AF72" s="64"/>
    </row>
    <row r="73" spans="1:32">
      <c r="A73" s="11">
        <v>37987</v>
      </c>
      <c r="B73" s="11">
        <v>39113</v>
      </c>
      <c r="C73" s="56">
        <v>4</v>
      </c>
      <c r="D73" s="12">
        <f t="shared" si="18"/>
        <v>1331000.0000000002</v>
      </c>
      <c r="E73" s="5">
        <f t="shared" si="0"/>
        <v>-8685.1948056660713</v>
      </c>
      <c r="F73" s="5">
        <f t="shared" si="11"/>
        <v>-1597.8581167281088</v>
      </c>
      <c r="G73" s="5">
        <f t="shared" si="12"/>
        <v>-7087.3366889379613</v>
      </c>
      <c r="H73" s="5">
        <f t="shared" si="1"/>
        <v>-2218.3333333333335</v>
      </c>
      <c r="I73" s="5">
        <f t="shared" si="2"/>
        <v>-221.83333333333337</v>
      </c>
      <c r="J73" s="5">
        <f t="shared" si="3"/>
        <v>-163.0282908687694</v>
      </c>
      <c r="K73" s="5">
        <f t="shared" si="13"/>
        <v>-127877.50000000001</v>
      </c>
      <c r="L73" s="5">
        <f t="shared" si="14"/>
        <v>9925.133333333335</v>
      </c>
      <c r="M73" s="5">
        <f>(D73-$J$10)+SUM($G$37:G73)+SUM($H$37:H73)+SUM($I$37:I73)+SUM($J$37:J73)+SUM($L$37:L73)-$J$20-(D73*$K$27)</f>
        <v>182469.529668239</v>
      </c>
      <c r="N73" s="62">
        <f>(-1*$J$10*$K$12)+SUM($E$37:E73)+SUM($H$37:H73)+SUM($I$37:I73)+SUM($J$37:J73)+K73</f>
        <v>-627933.05910926731</v>
      </c>
      <c r="O73" s="63">
        <f>(D73-$J$10)+SUM($L$37:L73)</f>
        <v>659285.13333333354</v>
      </c>
      <c r="P73" s="72">
        <f t="shared" si="4"/>
        <v>4.9929007191530289E-2</v>
      </c>
      <c r="Q73" s="83">
        <f t="shared" si="19"/>
        <v>-11288.389763201509</v>
      </c>
      <c r="R73" s="84">
        <f t="shared" si="5"/>
        <v>9925.133333333335</v>
      </c>
      <c r="S73" s="84">
        <f t="shared" si="6"/>
        <v>-1363.2564298681737</v>
      </c>
      <c r="T73" s="89"/>
      <c r="U73" s="5">
        <f t="shared" si="20"/>
        <v>274692.85188358172</v>
      </c>
      <c r="V73" s="5">
        <f t="shared" si="7"/>
        <v>-3746.9285188358172</v>
      </c>
      <c r="W73" s="5">
        <f t="shared" si="8"/>
        <v>-1363.2564298681725</v>
      </c>
      <c r="X73" s="5">
        <f t="shared" si="23"/>
        <v>0</v>
      </c>
      <c r="Y73" s="12">
        <f t="shared" si="9"/>
        <v>170945.92336474592</v>
      </c>
      <c r="Z73" s="75">
        <f>(-1*$J$10*$K$12)+V73+SUM($W$37:W73)</f>
        <v>-175517.35429476979</v>
      </c>
      <c r="AA73" s="66">
        <f>U73-$U$37+SUM($X$48:X73)</f>
        <v>174692.85188358172</v>
      </c>
      <c r="AB73" s="71">
        <f t="shared" si="10"/>
        <v>-4.6975549198591824E-3</v>
      </c>
      <c r="AC73" s="93">
        <f t="shared" si="21"/>
        <v>-1363.2564298681725</v>
      </c>
      <c r="AD73" s="91">
        <f t="shared" si="22"/>
        <v>0</v>
      </c>
      <c r="AE73" s="91">
        <f t="shared" si="17"/>
        <v>-1363.2564298681725</v>
      </c>
      <c r="AF73" s="64"/>
    </row>
    <row r="74" spans="1:32">
      <c r="A74" s="11">
        <v>37987</v>
      </c>
      <c r="B74" s="11">
        <v>39141</v>
      </c>
      <c r="C74" s="56">
        <v>4</v>
      </c>
      <c r="D74" s="12">
        <f t="shared" si="18"/>
        <v>1341613.580910871</v>
      </c>
      <c r="E74" s="5">
        <f t="shared" si="0"/>
        <v>-8685.1948056660713</v>
      </c>
      <c r="F74" s="5">
        <f t="shared" si="11"/>
        <v>-1611.1736010341765</v>
      </c>
      <c r="G74" s="5">
        <f t="shared" si="12"/>
        <v>-7074.0212046318948</v>
      </c>
      <c r="H74" s="5">
        <f t="shared" si="1"/>
        <v>-2236.022634851452</v>
      </c>
      <c r="I74" s="5">
        <f t="shared" si="2"/>
        <v>-223.60226348514519</v>
      </c>
      <c r="J74" s="5">
        <f t="shared" si="3"/>
        <v>-160.50976444958548</v>
      </c>
      <c r="K74" s="5">
        <f t="shared" si="13"/>
        <v>-128434.71299782074</v>
      </c>
      <c r="L74" s="5">
        <f t="shared" si="14"/>
        <v>9925.133333333335</v>
      </c>
      <c r="M74" s="5">
        <f>(D74-$J$10)+SUM($G$37:G74)+SUM($H$37:H74)+SUM($I$37:I74)+SUM($J$37:J74)+SUM($L$37:L74)-$J$20-(D74*$K$27)</f>
        <v>192756.87504720432</v>
      </c>
      <c r="N74" s="62">
        <f>(-1*$J$10*$K$12)+SUM($E$37:E74)+SUM($H$37:H74)+SUM($I$37:I74)+SUM($J$37:J74)+K74</f>
        <v>-639795.60157554026</v>
      </c>
      <c r="O74" s="63">
        <f>(D74-$J$10)+SUM($L$37:L74)</f>
        <v>679823.84757753776</v>
      </c>
      <c r="P74" s="72">
        <f t="shared" si="4"/>
        <v>6.2564115638533951E-2</v>
      </c>
      <c r="Q74" s="83">
        <f t="shared" si="19"/>
        <v>-11305.329468452253</v>
      </c>
      <c r="R74" s="84">
        <f t="shared" si="5"/>
        <v>9925.133333333335</v>
      </c>
      <c r="S74" s="84">
        <f t="shared" si="6"/>
        <v>-1380.1961351189184</v>
      </c>
      <c r="T74" s="89"/>
      <c r="U74" s="5">
        <f t="shared" si="20"/>
        <v>280476.28221780073</v>
      </c>
      <c r="V74" s="5">
        <f t="shared" si="7"/>
        <v>-3804.7628221780074</v>
      </c>
      <c r="W74" s="5">
        <f t="shared" si="8"/>
        <v>-1380.1961351189188</v>
      </c>
      <c r="X74" s="5">
        <f t="shared" si="23"/>
        <v>0</v>
      </c>
      <c r="Y74" s="12">
        <f t="shared" si="9"/>
        <v>176671.51939562272</v>
      </c>
      <c r="Z74" s="75">
        <f>(-1*$J$10*$K$12)+V74+SUM($W$37:W74)</f>
        <v>-176955.38473323089</v>
      </c>
      <c r="AA74" s="66">
        <f>U74-$U$37+SUM($X$48:X74)</f>
        <v>180476.28221780073</v>
      </c>
      <c r="AB74" s="71">
        <f t="shared" si="10"/>
        <v>1.9897091517603539E-2</v>
      </c>
      <c r="AC74" s="93">
        <f t="shared" si="21"/>
        <v>-1380.1961351189188</v>
      </c>
      <c r="AD74" s="91">
        <f t="shared" si="22"/>
        <v>0</v>
      </c>
      <c r="AE74" s="91">
        <f t="shared" si="17"/>
        <v>-1380.1961351189188</v>
      </c>
      <c r="AF74" s="64"/>
    </row>
    <row r="75" spans="1:32">
      <c r="A75" s="11">
        <v>37987</v>
      </c>
      <c r="B75" s="11">
        <v>39172</v>
      </c>
      <c r="C75" s="56">
        <v>4</v>
      </c>
      <c r="D75" s="12">
        <f t="shared" si="18"/>
        <v>1352311.7960063787</v>
      </c>
      <c r="E75" s="5">
        <f t="shared" si="0"/>
        <v>-8685.1948056660713</v>
      </c>
      <c r="F75" s="5">
        <f t="shared" si="11"/>
        <v>-1624.6000477094615</v>
      </c>
      <c r="G75" s="5">
        <f t="shared" si="12"/>
        <v>-7060.59475795661</v>
      </c>
      <c r="H75" s="5">
        <f t="shared" si="1"/>
        <v>-2253.8529933439645</v>
      </c>
      <c r="I75" s="5">
        <f t="shared" si="2"/>
        <v>-225.38529933439645</v>
      </c>
      <c r="J75" s="5">
        <f t="shared" si="3"/>
        <v>-157.97311590632879</v>
      </c>
      <c r="K75" s="5">
        <f t="shared" si="13"/>
        <v>-128996.36929033489</v>
      </c>
      <c r="L75" s="5">
        <f t="shared" si="14"/>
        <v>9925.133333333335</v>
      </c>
      <c r="M75" s="5">
        <f>(D75-$J$10)+SUM($G$37:G75)+SUM($H$37:H75)+SUM($I$37:I75)+SUM($J$37:J75)+SUM($L$37:L75)-$J$20-(D75*$K$27)</f>
        <v>203120.76101698994</v>
      </c>
      <c r="N75" s="62">
        <f>(-1*$J$10*$K$12)+SUM($E$37:E75)+SUM($H$37:H75)+SUM($I$37:I75)+SUM($J$37:J75)+K75</f>
        <v>-651679.66408230516</v>
      </c>
      <c r="O75" s="63">
        <f>(D75-$J$10)+SUM($L$37:L75)</f>
        <v>700447.19600637886</v>
      </c>
      <c r="P75" s="72">
        <f t="shared" si="4"/>
        <v>7.4833594804202014E-2</v>
      </c>
      <c r="Q75" s="83">
        <f t="shared" si="19"/>
        <v>-11322.406214250761</v>
      </c>
      <c r="R75" s="84">
        <f t="shared" si="5"/>
        <v>9925.133333333335</v>
      </c>
      <c r="S75" s="84">
        <f t="shared" si="6"/>
        <v>-1397.2728809174259</v>
      </c>
      <c r="T75" s="89"/>
      <c r="U75" s="5">
        <f t="shared" si="20"/>
        <v>286369.52701537922</v>
      </c>
      <c r="V75" s="5">
        <f t="shared" si="7"/>
        <v>-3863.6952701537921</v>
      </c>
      <c r="W75" s="5">
        <f t="shared" si="8"/>
        <v>-1397.2728809174259</v>
      </c>
      <c r="X75" s="5">
        <f t="shared" si="23"/>
        <v>0</v>
      </c>
      <c r="Y75" s="12">
        <f t="shared" si="9"/>
        <v>182505.83174522544</v>
      </c>
      <c r="Z75" s="75">
        <f>(-1*$J$10*$K$12)+V75+SUM($W$37:W75)</f>
        <v>-178411.59006212413</v>
      </c>
      <c r="AA75" s="66">
        <f>U75-$U$37+SUM($X$48:X75)</f>
        <v>186369.52701537922</v>
      </c>
      <c r="AB75" s="71">
        <f t="shared" si="10"/>
        <v>4.4604372117776001E-2</v>
      </c>
      <c r="AC75" s="93">
        <f t="shared" si="21"/>
        <v>-1397.2728809174259</v>
      </c>
      <c r="AD75" s="91">
        <f t="shared" si="22"/>
        <v>0</v>
      </c>
      <c r="AE75" s="91">
        <f t="shared" si="17"/>
        <v>-1397.2728809174259</v>
      </c>
      <c r="AF75" s="64"/>
    </row>
    <row r="76" spans="1:32">
      <c r="A76" s="11">
        <v>37987</v>
      </c>
      <c r="B76" s="11">
        <v>39202</v>
      </c>
      <c r="C76" s="56">
        <v>4</v>
      </c>
      <c r="D76" s="12">
        <f t="shared" si="18"/>
        <v>1363095.3201713967</v>
      </c>
      <c r="E76" s="5">
        <f t="shared" si="0"/>
        <v>-8685.1948056660713</v>
      </c>
      <c r="F76" s="5">
        <f t="shared" si="11"/>
        <v>-1638.1383814403739</v>
      </c>
      <c r="G76" s="5">
        <f t="shared" si="12"/>
        <v>-7047.0564242256969</v>
      </c>
      <c r="H76" s="5">
        <f t="shared" si="1"/>
        <v>-2271.8255336189945</v>
      </c>
      <c r="I76" s="5">
        <f t="shared" si="2"/>
        <v>-227.18255336189944</v>
      </c>
      <c r="J76" s="5">
        <f t="shared" si="3"/>
        <v>-155.4182170719653</v>
      </c>
      <c r="K76" s="5">
        <f t="shared" si="13"/>
        <v>-129562.50430899834</v>
      </c>
      <c r="L76" s="5">
        <f t="shared" si="14"/>
        <v>9925.133333333335</v>
      </c>
      <c r="M76" s="5">
        <f>(D76-$J$10)+SUM($G$37:G76)+SUM($H$37:H76)+SUM($I$37:I76)+SUM($J$37:J76)+SUM($L$37:L76)-$J$20-(D76*$K$27)</f>
        <v>213561.80076839926</v>
      </c>
      <c r="N76" s="62">
        <f>(-1*$J$10*$K$12)+SUM($E$37:E76)+SUM($H$37:H76)+SUM($I$37:I76)+SUM($J$37:J76)+K76</f>
        <v>-663585.42021068744</v>
      </c>
      <c r="O76" s="63">
        <f>(D76-$J$10)+SUM($L$37:L76)</f>
        <v>721155.85350473016</v>
      </c>
      <c r="P76" s="72">
        <f t="shared" si="4"/>
        <v>8.6756627768832209E-2</v>
      </c>
      <c r="Q76" s="83">
        <f t="shared" si="19"/>
        <v>-11339.62110971893</v>
      </c>
      <c r="R76" s="84">
        <f t="shared" si="5"/>
        <v>9925.133333333335</v>
      </c>
      <c r="S76" s="84">
        <f t="shared" si="6"/>
        <v>-1414.4877763855948</v>
      </c>
      <c r="T76" s="89"/>
      <c r="U76" s="5">
        <f t="shared" si="20"/>
        <v>292374.48384580697</v>
      </c>
      <c r="V76" s="5">
        <f t="shared" si="7"/>
        <v>-3923.7448384580698</v>
      </c>
      <c r="W76" s="5">
        <f t="shared" si="8"/>
        <v>-1414.4877763855955</v>
      </c>
      <c r="X76" s="5">
        <f t="shared" si="23"/>
        <v>0</v>
      </c>
      <c r="Y76" s="12">
        <f t="shared" si="9"/>
        <v>188450.73900734889</v>
      </c>
      <c r="Z76" s="75">
        <f>(-1*$J$10*$K$12)+V76+SUM($W$37:W76)</f>
        <v>-179886.12740681396</v>
      </c>
      <c r="AA76" s="66">
        <f>U76-$U$37+SUM($X$48:X76)</f>
        <v>192374.48384580697</v>
      </c>
      <c r="AB76" s="71">
        <f t="shared" si="10"/>
        <v>6.9423677184124871E-2</v>
      </c>
      <c r="AC76" s="93">
        <f t="shared" si="21"/>
        <v>-1414.4877763855955</v>
      </c>
      <c r="AD76" s="91">
        <f t="shared" si="22"/>
        <v>0</v>
      </c>
      <c r="AE76" s="91">
        <f t="shared" si="17"/>
        <v>-1414.4877763855955</v>
      </c>
      <c r="AF76" s="64"/>
    </row>
    <row r="77" spans="1:32">
      <c r="A77" s="11">
        <v>37987</v>
      </c>
      <c r="B77" s="11">
        <v>39233</v>
      </c>
      <c r="C77" s="56">
        <v>4</v>
      </c>
      <c r="D77" s="12">
        <f t="shared" si="18"/>
        <v>1373964.833672425</v>
      </c>
      <c r="E77" s="5">
        <f t="shared" si="0"/>
        <v>-8685.1948056660713</v>
      </c>
      <c r="F77" s="5">
        <f t="shared" si="11"/>
        <v>-1651.7895346190435</v>
      </c>
      <c r="G77" s="5">
        <f t="shared" si="12"/>
        <v>-7033.4052710470269</v>
      </c>
      <c r="H77" s="5">
        <f t="shared" si="1"/>
        <v>-2289.9413894540417</v>
      </c>
      <c r="I77" s="5">
        <f t="shared" si="2"/>
        <v>-228.99413894540419</v>
      </c>
      <c r="J77" s="5">
        <f t="shared" si="3"/>
        <v>-152.84493889361369</v>
      </c>
      <c r="K77" s="5">
        <f t="shared" si="13"/>
        <v>-130133.15376780232</v>
      </c>
      <c r="L77" s="5">
        <f t="shared" si="14"/>
        <v>9925.133333333335</v>
      </c>
      <c r="M77" s="5">
        <f>(D77-$J$10)+SUM($G$37:G77)+SUM($H$37:H77)+SUM($I$37:I77)+SUM($J$37:J77)+SUM($L$37:L77)-$J$20-(D77*$K$27)</f>
        <v>224080.61240561688</v>
      </c>
      <c r="N77" s="62">
        <f>(-1*$J$10*$K$12)+SUM($E$37:E77)+SUM($H$37:H77)+SUM($I$37:I77)+SUM($J$37:J77)+K77</f>
        <v>-675513.04494245059</v>
      </c>
      <c r="O77" s="63">
        <f>(D77-$J$10)+SUM($L$37:L77)</f>
        <v>741950.50033909176</v>
      </c>
      <c r="P77" s="72">
        <f t="shared" si="4"/>
        <v>9.835110645761283E-2</v>
      </c>
      <c r="Q77" s="83">
        <f t="shared" si="19"/>
        <v>-11356.975272959129</v>
      </c>
      <c r="R77" s="84">
        <f t="shared" si="5"/>
        <v>9925.133333333335</v>
      </c>
      <c r="S77" s="84">
        <f t="shared" si="6"/>
        <v>-1431.8419396257941</v>
      </c>
      <c r="T77" s="89"/>
      <c r="U77" s="5">
        <f t="shared" si="20"/>
        <v>298493.08178908657</v>
      </c>
      <c r="V77" s="5">
        <f t="shared" si="7"/>
        <v>-3984.9308178908659</v>
      </c>
      <c r="W77" s="5">
        <f t="shared" si="8"/>
        <v>-1431.8419396257959</v>
      </c>
      <c r="X77" s="5">
        <f t="shared" si="23"/>
        <v>0</v>
      </c>
      <c r="Y77" s="12">
        <f t="shared" si="9"/>
        <v>194508.15097119572</v>
      </c>
      <c r="Z77" s="75">
        <f>(-1*$J$10*$K$12)+V77+SUM($W$37:W77)</f>
        <v>-181379.15532587259</v>
      </c>
      <c r="AA77" s="66">
        <f>U77-$U$37+SUM($X$48:X77)</f>
        <v>198493.08178908657</v>
      </c>
      <c r="AB77" s="71">
        <f t="shared" si="10"/>
        <v>9.4354428062400339E-2</v>
      </c>
      <c r="AC77" s="93">
        <f t="shared" si="21"/>
        <v>-1431.8419396257959</v>
      </c>
      <c r="AD77" s="91">
        <f t="shared" si="22"/>
        <v>0</v>
      </c>
      <c r="AE77" s="91">
        <f t="shared" si="17"/>
        <v>-1431.8419396257959</v>
      </c>
      <c r="AF77" s="64"/>
    </row>
    <row r="78" spans="1:32">
      <c r="A78" s="11">
        <v>37987</v>
      </c>
      <c r="B78" s="11">
        <v>39263</v>
      </c>
      <c r="C78" s="56">
        <v>4</v>
      </c>
      <c r="D78" s="12">
        <f t="shared" si="18"/>
        <v>1384921.0222005043</v>
      </c>
      <c r="E78" s="5">
        <f t="shared" si="0"/>
        <v>-8685.1948056660713</v>
      </c>
      <c r="F78" s="5">
        <f t="shared" si="11"/>
        <v>-1665.5544474075357</v>
      </c>
      <c r="G78" s="5">
        <f t="shared" si="12"/>
        <v>-7019.6403582585353</v>
      </c>
      <c r="H78" s="5">
        <f t="shared" si="1"/>
        <v>-2308.2017036675074</v>
      </c>
      <c r="I78" s="5">
        <f t="shared" si="2"/>
        <v>-230.82017036675072</v>
      </c>
      <c r="J78" s="5">
        <f t="shared" si="3"/>
        <v>-150.25315142662171</v>
      </c>
      <c r="K78" s="5">
        <f t="shared" si="13"/>
        <v>-130708.35366552649</v>
      </c>
      <c r="L78" s="5">
        <f t="shared" si="14"/>
        <v>9925.133333333335</v>
      </c>
      <c r="M78" s="5">
        <f>(D78-$J$10)+SUM($G$37:G78)+SUM($H$37:H78)+SUM($I$37:I78)+SUM($J$37:J78)+SUM($L$37:L78)-$J$20-(D78*$K$27)</f>
        <v>234677.81898558594</v>
      </c>
      <c r="N78" s="62">
        <f>(-1*$J$10*$K$12)+SUM($E$37:E78)+SUM($H$37:H78)+SUM($I$37:I78)+SUM($J$37:J78)+K78</f>
        <v>-687462.71467130166</v>
      </c>
      <c r="O78" s="63">
        <f>(D78-$J$10)+SUM($L$37:L78)</f>
        <v>762831.82220050448</v>
      </c>
      <c r="P78" s="72">
        <f t="shared" si="4"/>
        <v>0.10963373855880934</v>
      </c>
      <c r="Q78" s="83">
        <f t="shared" si="19"/>
        <v>-11374.469831126951</v>
      </c>
      <c r="R78" s="84">
        <f t="shared" si="5"/>
        <v>9925.133333333335</v>
      </c>
      <c r="S78" s="84">
        <f t="shared" si="6"/>
        <v>-1449.3364977936162</v>
      </c>
      <c r="T78" s="89"/>
      <c r="U78" s="5">
        <f t="shared" si="20"/>
        <v>304727.2819493998</v>
      </c>
      <c r="V78" s="5">
        <f t="shared" si="7"/>
        <v>-4047.2728194939982</v>
      </c>
      <c r="W78" s="5">
        <f t="shared" si="8"/>
        <v>-1449.3364977936162</v>
      </c>
      <c r="X78" s="5">
        <f t="shared" si="23"/>
        <v>0</v>
      </c>
      <c r="Y78" s="12">
        <f t="shared" si="9"/>
        <v>200680.00912990581</v>
      </c>
      <c r="Z78" s="75">
        <f>(-1*$J$10*$K$12)+V78+SUM($W$37:W78)</f>
        <v>-182890.83382526931</v>
      </c>
      <c r="AA78" s="66">
        <f>U78-$U$37+SUM($X$48:X78)</f>
        <v>204727.2819493998</v>
      </c>
      <c r="AB78" s="71">
        <f t="shared" si="10"/>
        <v>0.1193960772522512</v>
      </c>
      <c r="AC78" s="93">
        <f t="shared" si="21"/>
        <v>-1449.3364977936162</v>
      </c>
      <c r="AD78" s="91">
        <f t="shared" si="22"/>
        <v>0</v>
      </c>
      <c r="AE78" s="91">
        <f t="shared" si="17"/>
        <v>-1449.3364977936162</v>
      </c>
      <c r="AF78" s="64"/>
    </row>
    <row r="79" spans="1:32">
      <c r="A79" s="11">
        <v>37987</v>
      </c>
      <c r="B79" s="11">
        <v>39294</v>
      </c>
      <c r="C79" s="56">
        <v>4</v>
      </c>
      <c r="D79" s="12">
        <f t="shared" si="18"/>
        <v>1395964.576914472</v>
      </c>
      <c r="E79" s="5">
        <f t="shared" si="0"/>
        <v>-8685.1948056660713</v>
      </c>
      <c r="F79" s="5">
        <f t="shared" si="11"/>
        <v>-1679.4340678025983</v>
      </c>
      <c r="G79" s="5">
        <f t="shared" si="12"/>
        <v>-7005.7607378634721</v>
      </c>
      <c r="H79" s="5">
        <f t="shared" si="1"/>
        <v>-2326.6076281907867</v>
      </c>
      <c r="I79" s="5">
        <f t="shared" si="2"/>
        <v>-232.66076281907866</v>
      </c>
      <c r="J79" s="5">
        <f t="shared" si="3"/>
        <v>-147.64272382859846</v>
      </c>
      <c r="K79" s="5">
        <f t="shared" si="13"/>
        <v>-131288.14028800977</v>
      </c>
      <c r="L79" s="5">
        <f t="shared" si="14"/>
        <v>9925.133333333335</v>
      </c>
      <c r="M79" s="5">
        <f>(D79-$J$10)+SUM($G$37:G79)+SUM($H$37:H79)+SUM($I$37:I79)+SUM($J$37:J79)+SUM($L$37:L79)-$J$20-(D79*$K$27)</f>
        <v>245354.04855770175</v>
      </c>
      <c r="N79" s="62">
        <f>(-1*$J$10*$K$12)+SUM($E$37:E79)+SUM($H$37:H79)+SUM($I$37:I79)+SUM($J$37:J79)+K79</f>
        <v>-699434.60721428948</v>
      </c>
      <c r="O79" s="63">
        <f>(D79-$J$10)+SUM($L$37:L79)</f>
        <v>783800.51024780562</v>
      </c>
      <c r="P79" s="72">
        <f t="shared" si="4"/>
        <v>0.12062014398962748</v>
      </c>
      <c r="Q79" s="83">
        <f t="shared" si="19"/>
        <v>-11392.105920504535</v>
      </c>
      <c r="R79" s="84">
        <f t="shared" si="5"/>
        <v>9925.133333333335</v>
      </c>
      <c r="S79" s="84">
        <f t="shared" si="6"/>
        <v>-1466.9725871711998</v>
      </c>
      <c r="T79" s="89"/>
      <c r="U79" s="5">
        <f t="shared" si="20"/>
        <v>311079.07797707274</v>
      </c>
      <c r="V79" s="5">
        <f t="shared" si="7"/>
        <v>-4110.7907797707276</v>
      </c>
      <c r="W79" s="5">
        <f t="shared" si="8"/>
        <v>-1466.9725871712001</v>
      </c>
      <c r="X79" s="5">
        <f t="shared" si="23"/>
        <v>0</v>
      </c>
      <c r="Y79" s="12">
        <f t="shared" si="9"/>
        <v>206968.28719730201</v>
      </c>
      <c r="Z79" s="75">
        <f>(-1*$J$10*$K$12)+V79+SUM($W$37:W79)</f>
        <v>-184421.32437271724</v>
      </c>
      <c r="AA79" s="66">
        <f>U79-$U$37+SUM($X$48:X79)</f>
        <v>211079.07797707274</v>
      </c>
      <c r="AB79" s="71">
        <f t="shared" si="10"/>
        <v>0.14454810849573951</v>
      </c>
      <c r="AC79" s="93">
        <f t="shared" si="21"/>
        <v>-1466.9725871712001</v>
      </c>
      <c r="AD79" s="91">
        <f t="shared" si="22"/>
        <v>0</v>
      </c>
      <c r="AE79" s="91">
        <f t="shared" si="17"/>
        <v>-1466.9725871712001</v>
      </c>
      <c r="AF79" s="64"/>
    </row>
    <row r="80" spans="1:32">
      <c r="A80" s="11">
        <v>37987</v>
      </c>
      <c r="B80" s="11">
        <v>39325</v>
      </c>
      <c r="C80" s="56">
        <v>4</v>
      </c>
      <c r="D80" s="12">
        <f t="shared" si="18"/>
        <v>1407096.1944845633</v>
      </c>
      <c r="E80" s="5">
        <f t="shared" si="0"/>
        <v>-8685.1948056660713</v>
      </c>
      <c r="F80" s="5">
        <f t="shared" si="11"/>
        <v>-1693.4293517009532</v>
      </c>
      <c r="G80" s="5">
        <f t="shared" si="12"/>
        <v>-6991.7654539651176</v>
      </c>
      <c r="H80" s="5">
        <f t="shared" si="1"/>
        <v>-2345.1603241409389</v>
      </c>
      <c r="I80" s="5">
        <f t="shared" si="2"/>
        <v>-234.51603241409387</v>
      </c>
      <c r="J80" s="5">
        <f t="shared" si="3"/>
        <v>-145.01352435340536</v>
      </c>
      <c r="K80" s="5">
        <f t="shared" si="13"/>
        <v>-131872.5502104396</v>
      </c>
      <c r="L80" s="5">
        <f t="shared" si="14"/>
        <v>9925.133333333335</v>
      </c>
      <c r="M80" s="5">
        <f>(D80-$J$10)+SUM($G$37:G80)+SUM($H$37:H80)+SUM($I$37:I80)+SUM($J$37:J80)+SUM($L$37:L80)-$J$20-(D80*$K$27)</f>
        <v>256109.93420382304</v>
      </c>
      <c r="N80" s="62">
        <f>(-1*$J$10*$K$12)+SUM($E$37:E80)+SUM($H$37:H80)+SUM($I$37:I80)+SUM($J$37:J80)+K80</f>
        <v>-711428.90182329377</v>
      </c>
      <c r="O80" s="63">
        <f>(D80-$J$10)+SUM($L$37:L80)</f>
        <v>804857.2611512302</v>
      </c>
      <c r="P80" s="72">
        <f t="shared" si="4"/>
        <v>0.13132494208274711</v>
      </c>
      <c r="Q80" s="83">
        <f t="shared" si="19"/>
        <v>-11409.884686574511</v>
      </c>
      <c r="R80" s="84">
        <f t="shared" si="5"/>
        <v>9925.133333333335</v>
      </c>
      <c r="S80" s="84">
        <f t="shared" si="6"/>
        <v>-1484.7513532411758</v>
      </c>
      <c r="T80" s="89"/>
      <c r="U80" s="5">
        <f t="shared" si="20"/>
        <v>317550.49659897306</v>
      </c>
      <c r="V80" s="5">
        <f t="shared" si="7"/>
        <v>-4175.5049659897304</v>
      </c>
      <c r="W80" s="5">
        <f t="shared" si="8"/>
        <v>-1484.7513532411742</v>
      </c>
      <c r="X80" s="5">
        <f t="shared" si="23"/>
        <v>0</v>
      </c>
      <c r="Y80" s="12">
        <f t="shared" si="9"/>
        <v>213374.99163298332</v>
      </c>
      <c r="Z80" s="75">
        <f>(-1*$J$10*$K$12)+V80+SUM($W$37:W80)</f>
        <v>-185970.78991217742</v>
      </c>
      <c r="AA80" s="66">
        <f>U80-$U$37+SUM($X$48:X80)</f>
        <v>217550.49659897306</v>
      </c>
      <c r="AB80" s="71">
        <f t="shared" si="10"/>
        <v>0.16981003684346765</v>
      </c>
      <c r="AC80" s="93">
        <f t="shared" si="21"/>
        <v>-1484.7513532411742</v>
      </c>
      <c r="AD80" s="91">
        <f t="shared" si="22"/>
        <v>0</v>
      </c>
      <c r="AE80" s="91">
        <f t="shared" si="17"/>
        <v>-1484.7513532411742</v>
      </c>
      <c r="AF80" s="64"/>
    </row>
    <row r="81" spans="1:32">
      <c r="A81" s="11">
        <v>37987</v>
      </c>
      <c r="B81" s="11">
        <v>39355</v>
      </c>
      <c r="C81" s="56">
        <v>4</v>
      </c>
      <c r="D81" s="12">
        <f t="shared" si="18"/>
        <v>1418316.5771363594</v>
      </c>
      <c r="E81" s="5">
        <f t="shared" si="0"/>
        <v>-8685.1948056660713</v>
      </c>
      <c r="F81" s="5">
        <f t="shared" si="11"/>
        <v>-1707.541262965128</v>
      </c>
      <c r="G81" s="5">
        <f t="shared" si="12"/>
        <v>-6977.653542700943</v>
      </c>
      <c r="H81" s="5">
        <f t="shared" si="1"/>
        <v>-2363.8609618939322</v>
      </c>
      <c r="I81" s="5">
        <f t="shared" si="2"/>
        <v>-236.38609618939324</v>
      </c>
      <c r="J81" s="5">
        <f t="shared" si="3"/>
        <v>-142.36542034511706</v>
      </c>
      <c r="K81" s="5">
        <f t="shared" si="13"/>
        <v>-132461.62029965885</v>
      </c>
      <c r="L81" s="5">
        <f t="shared" si="14"/>
        <v>9925.133333333335</v>
      </c>
      <c r="M81" s="5">
        <f>(D81-$J$10)+SUM($G$37:G81)+SUM($H$37:H81)+SUM($I$37:I81)+SUM($J$37:J81)+SUM($L$37:L81)-$J$20-(D81*$K$27)</f>
        <v>266946.11407860386</v>
      </c>
      <c r="N81" s="62">
        <f>(-1*$J$10*$K$12)+SUM($E$37:E81)+SUM($H$37:H81)+SUM($I$37:I81)+SUM($J$37:J81)+K81</f>
        <v>-723445.77919660753</v>
      </c>
      <c r="O81" s="63">
        <f>(D81-$J$10)+SUM($L$37:L81)</f>
        <v>826002.7771363596</v>
      </c>
      <c r="P81" s="72">
        <f t="shared" si="4"/>
        <v>0.14176183051844252</v>
      </c>
      <c r="Q81" s="83">
        <f t="shared" si="19"/>
        <v>-11427.807284094513</v>
      </c>
      <c r="R81" s="84">
        <f t="shared" si="5"/>
        <v>9925.133333333335</v>
      </c>
      <c r="S81" s="84">
        <f t="shared" si="6"/>
        <v>-1502.6739507611783</v>
      </c>
      <c r="T81" s="89"/>
      <c r="U81" s="5">
        <f t="shared" si="20"/>
        <v>324143.59815747489</v>
      </c>
      <c r="V81" s="5">
        <f t="shared" si="7"/>
        <v>-4241.4359815747484</v>
      </c>
      <c r="W81" s="5">
        <f t="shared" si="8"/>
        <v>-1502.6739507611787</v>
      </c>
      <c r="X81" s="5">
        <f t="shared" si="23"/>
        <v>0</v>
      </c>
      <c r="Y81" s="12">
        <f t="shared" si="9"/>
        <v>219902.16217590013</v>
      </c>
      <c r="Z81" s="75">
        <f>(-1*$J$10*$K$12)+V81+SUM($W$37:W81)</f>
        <v>-187539.3948785236</v>
      </c>
      <c r="AA81" s="66">
        <f>U81-$U$37+SUM($X$48:X81)</f>
        <v>224143.59815747489</v>
      </c>
      <c r="AB81" s="71">
        <f t="shared" si="10"/>
        <v>0.19518140869901615</v>
      </c>
      <c r="AC81" s="93">
        <f t="shared" si="21"/>
        <v>-1502.6739507611787</v>
      </c>
      <c r="AD81" s="91">
        <f t="shared" si="22"/>
        <v>0</v>
      </c>
      <c r="AE81" s="91">
        <f t="shared" si="17"/>
        <v>-1502.6739507611787</v>
      </c>
      <c r="AF81" s="64"/>
    </row>
    <row r="82" spans="1:32">
      <c r="A82" s="11">
        <v>37987</v>
      </c>
      <c r="B82" s="11">
        <v>39386</v>
      </c>
      <c r="C82" s="56">
        <v>4</v>
      </c>
      <c r="D82" s="12">
        <f t="shared" si="18"/>
        <v>1429626.4326950868</v>
      </c>
      <c r="E82" s="5">
        <f t="shared" si="0"/>
        <v>-8685.1948056660713</v>
      </c>
      <c r="F82" s="5">
        <f t="shared" si="11"/>
        <v>-1721.7707734898372</v>
      </c>
      <c r="G82" s="5">
        <f t="shared" si="12"/>
        <v>-6963.4240321762336</v>
      </c>
      <c r="H82" s="5">
        <f t="shared" si="1"/>
        <v>-2382.710721158478</v>
      </c>
      <c r="I82" s="5">
        <f t="shared" si="2"/>
        <v>-238.2710721158478</v>
      </c>
      <c r="J82" s="5">
        <f t="shared" si="3"/>
        <v>-139.69827823193856</v>
      </c>
      <c r="K82" s="5">
        <f t="shared" si="13"/>
        <v>-133055.38771649206</v>
      </c>
      <c r="L82" s="5">
        <f t="shared" si="14"/>
        <v>9925.133333333335</v>
      </c>
      <c r="M82" s="5">
        <f>(D82-$J$10)+SUM($G$37:G82)+SUM($H$37:H82)+SUM($I$37:I82)+SUM($J$37:J82)+SUM($L$37:L82)-$J$20-(D82*$K$27)</f>
        <v>277863.23145014897</v>
      </c>
      <c r="N82" s="62">
        <f>(-1*$J$10*$K$12)+SUM($E$37:E82)+SUM($H$37:H82)+SUM($I$37:I82)+SUM($J$37:J82)+K82</f>
        <v>-735485.42149061302</v>
      </c>
      <c r="O82" s="63">
        <f>(D82-$J$10)+SUM($L$37:L82)</f>
        <v>847237.76602842042</v>
      </c>
      <c r="P82" s="72">
        <f t="shared" si="4"/>
        <v>0.15194365689984474</v>
      </c>
      <c r="Q82" s="83">
        <f t="shared" si="19"/>
        <v>-11445.874877172337</v>
      </c>
      <c r="R82" s="84">
        <f t="shared" si="5"/>
        <v>9925.133333333335</v>
      </c>
      <c r="S82" s="84">
        <f t="shared" si="6"/>
        <v>-1520.7415438390017</v>
      </c>
      <c r="T82" s="89"/>
      <c r="U82" s="5">
        <f t="shared" si="20"/>
        <v>330860.47715812968</v>
      </c>
      <c r="V82" s="5">
        <f t="shared" si="7"/>
        <v>-4308.6047715812965</v>
      </c>
      <c r="W82" s="5">
        <f t="shared" si="8"/>
        <v>-1520.7415438390005</v>
      </c>
      <c r="X82" s="5">
        <f t="shared" si="23"/>
        <v>0</v>
      </c>
      <c r="Y82" s="12">
        <f t="shared" si="9"/>
        <v>226551.87238654838</v>
      </c>
      <c r="Z82" s="75">
        <f>(-1*$J$10*$K$12)+V82+SUM($W$37:W82)</f>
        <v>-189127.30521236919</v>
      </c>
      <c r="AA82" s="66">
        <f>U82-$U$37+SUM($X$48:X82)</f>
        <v>230860.47715812968</v>
      </c>
      <c r="AB82" s="71">
        <f t="shared" si="10"/>
        <v>0.22066180184240833</v>
      </c>
      <c r="AC82" s="93">
        <f t="shared" si="21"/>
        <v>-1520.7415438390005</v>
      </c>
      <c r="AD82" s="91">
        <f t="shared" si="22"/>
        <v>0</v>
      </c>
      <c r="AE82" s="91">
        <f t="shared" si="17"/>
        <v>-1520.7415438390005</v>
      </c>
      <c r="AF82" s="64"/>
    </row>
    <row r="83" spans="1:32">
      <c r="A83" s="11">
        <v>37987</v>
      </c>
      <c r="B83" s="11">
        <v>39416</v>
      </c>
      <c r="C83" s="56">
        <v>4</v>
      </c>
      <c r="D83" s="12">
        <f t="shared" si="18"/>
        <v>1441026.4746302702</v>
      </c>
      <c r="E83" s="5">
        <f t="shared" si="0"/>
        <v>-8685.1948056660713</v>
      </c>
      <c r="F83" s="5">
        <f t="shared" si="11"/>
        <v>-1736.1188632689191</v>
      </c>
      <c r="G83" s="5">
        <f t="shared" si="12"/>
        <v>-6949.0759423971513</v>
      </c>
      <c r="H83" s="5">
        <f t="shared" si="1"/>
        <v>-2401.7107910504506</v>
      </c>
      <c r="I83" s="5">
        <f t="shared" si="2"/>
        <v>-240.17107910504504</v>
      </c>
      <c r="J83" s="5">
        <f t="shared" si="3"/>
        <v>-137.01196352008253</v>
      </c>
      <c r="K83" s="5">
        <f t="shared" si="13"/>
        <v>-133653.8899180892</v>
      </c>
      <c r="L83" s="5">
        <f t="shared" si="14"/>
        <v>9925.133333333335</v>
      </c>
      <c r="M83" s="5">
        <f>(D83-$J$10)+SUM($G$37:G83)+SUM($H$37:H83)+SUM($I$37:I83)+SUM($J$37:J83)+SUM($L$37:L83)-$J$20-(D83*$K$27)</f>
        <v>288861.93474099576</v>
      </c>
      <c r="N83" s="62">
        <f>(-1*$J$10*$K$12)+SUM($E$37:E83)+SUM($H$37:H83)+SUM($I$37:I83)+SUM($J$37:J83)+K83</f>
        <v>-747548.01233155187</v>
      </c>
      <c r="O83" s="63">
        <f>(D83-$J$10)+SUM($L$37:L83)</f>
        <v>868562.94129693718</v>
      </c>
      <c r="P83" s="72">
        <f t="shared" si="4"/>
        <v>0.16188248375906705</v>
      </c>
      <c r="Q83" s="83">
        <f t="shared" si="19"/>
        <v>-11464.088639341649</v>
      </c>
      <c r="R83" s="84">
        <f t="shared" si="5"/>
        <v>9925.133333333335</v>
      </c>
      <c r="S83" s="84">
        <f t="shared" si="6"/>
        <v>-1538.9553060083144</v>
      </c>
      <c r="T83" s="89"/>
      <c r="U83" s="5">
        <f t="shared" si="20"/>
        <v>337703.26282618195</v>
      </c>
      <c r="V83" s="5">
        <f t="shared" si="7"/>
        <v>-4377.0326282618189</v>
      </c>
      <c r="W83" s="5">
        <f t="shared" si="8"/>
        <v>-1538.9553060083144</v>
      </c>
      <c r="X83" s="5">
        <f t="shared" si="23"/>
        <v>0</v>
      </c>
      <c r="Y83" s="12">
        <f t="shared" si="9"/>
        <v>233326.23019792011</v>
      </c>
      <c r="Z83" s="75">
        <f>(-1*$J$10*$K$12)+V83+SUM($W$37:W83)</f>
        <v>-190734.688375058</v>
      </c>
      <c r="AA83" s="66">
        <f>U83-$U$37+SUM($X$48:X83)</f>
        <v>237703.26282618195</v>
      </c>
      <c r="AB83" s="71">
        <f t="shared" si="10"/>
        <v>0.24625082543331397</v>
      </c>
      <c r="AC83" s="93">
        <f t="shared" si="21"/>
        <v>-1538.9553060083144</v>
      </c>
      <c r="AD83" s="91">
        <f t="shared" si="22"/>
        <v>0</v>
      </c>
      <c r="AE83" s="91">
        <f t="shared" si="17"/>
        <v>-1538.9553060083144</v>
      </c>
      <c r="AF83" s="64"/>
    </row>
    <row r="84" spans="1:32">
      <c r="A84" s="11">
        <v>37987</v>
      </c>
      <c r="B84" s="11">
        <v>39447</v>
      </c>
      <c r="C84" s="56">
        <v>4</v>
      </c>
      <c r="D84" s="12">
        <f t="shared" si="18"/>
        <v>1452517.42210074</v>
      </c>
      <c r="E84" s="5">
        <f t="shared" si="0"/>
        <v>-8685.1948056660713</v>
      </c>
      <c r="F84" s="5">
        <f t="shared" si="11"/>
        <v>-1750.5865204628269</v>
      </c>
      <c r="G84" s="5">
        <f t="shared" si="12"/>
        <v>-6934.6082852032441</v>
      </c>
      <c r="H84" s="5">
        <f t="shared" si="1"/>
        <v>-2420.8623701679003</v>
      </c>
      <c r="I84" s="5">
        <f t="shared" si="2"/>
        <v>-242.08623701679002</v>
      </c>
      <c r="J84" s="5">
        <f t="shared" si="3"/>
        <v>-134.30634078761418</v>
      </c>
      <c r="K84" s="5">
        <f t="shared" si="13"/>
        <v>-134257.16466028886</v>
      </c>
      <c r="L84" s="5">
        <f t="shared" si="14"/>
        <v>9925.133333333335</v>
      </c>
      <c r="M84" s="5">
        <f>(D84-$J$10)+SUM($G$37:G84)+SUM($H$37:H84)+SUM($I$37:I84)+SUM($J$37:J84)+SUM($L$37:L84)-$J$20-(D84*$K$27)</f>
        <v>299942.87756942376</v>
      </c>
      <c r="N84" s="62">
        <f>(-1*$J$10*$K$12)+SUM($E$37:E84)+SUM($H$37:H84)+SUM($I$37:I84)+SUM($J$37:J84)+K84</f>
        <v>-759633.7368273898</v>
      </c>
      <c r="O84" s="63">
        <f>(D84-$J$10)+SUM($L$37:L84)</f>
        <v>889979.02210074035</v>
      </c>
      <c r="P84" s="72">
        <f t="shared" si="4"/>
        <v>0.17158964768697293</v>
      </c>
      <c r="Q84" s="83">
        <f t="shared" si="19"/>
        <v>-11482.449753638377</v>
      </c>
      <c r="R84" s="84">
        <f t="shared" si="5"/>
        <v>9925.133333333335</v>
      </c>
      <c r="S84" s="84">
        <f t="shared" si="6"/>
        <v>-1557.3164203050419</v>
      </c>
      <c r="T84" s="89"/>
      <c r="U84" s="5">
        <f t="shared" si="20"/>
        <v>344674.11967207358</v>
      </c>
      <c r="V84" s="5">
        <f t="shared" si="7"/>
        <v>-4446.7411967207354</v>
      </c>
      <c r="W84" s="5">
        <f t="shared" si="8"/>
        <v>-1557.3164203050405</v>
      </c>
      <c r="X84" s="5">
        <f t="shared" si="23"/>
        <v>0</v>
      </c>
      <c r="Y84" s="12">
        <f t="shared" si="9"/>
        <v>240227.37847535283</v>
      </c>
      <c r="Z84" s="75">
        <f>(-1*$J$10*$K$12)+V84+SUM($W$37:W84)</f>
        <v>-192361.71336382197</v>
      </c>
      <c r="AA84" s="66">
        <f>U84-$U$37+SUM($X$48:X84)</f>
        <v>244674.11967207358</v>
      </c>
      <c r="AB84" s="71">
        <f t="shared" si="10"/>
        <v>0.27194811999470447</v>
      </c>
      <c r="AC84" s="93">
        <f t="shared" si="21"/>
        <v>-1557.3164203050405</v>
      </c>
      <c r="AD84" s="91">
        <f t="shared" si="22"/>
        <v>0</v>
      </c>
      <c r="AE84" s="91">
        <f t="shared" si="17"/>
        <v>-1557.3164203050405</v>
      </c>
      <c r="AF84" s="64"/>
    </row>
    <row r="85" spans="1:32">
      <c r="A85" s="11">
        <v>37987</v>
      </c>
      <c r="B85" s="11">
        <v>39478</v>
      </c>
      <c r="C85" s="56">
        <v>5</v>
      </c>
      <c r="D85" s="12">
        <f t="shared" si="18"/>
        <v>1464100.0000000007</v>
      </c>
      <c r="E85" s="5">
        <f t="shared" si="0"/>
        <v>-8685.1948056660713</v>
      </c>
      <c r="F85" s="5">
        <f t="shared" si="11"/>
        <v>-1765.1747414666836</v>
      </c>
      <c r="G85" s="5">
        <f t="shared" si="12"/>
        <v>-6920.020064199387</v>
      </c>
      <c r="H85" s="5">
        <f t="shared" si="1"/>
        <v>-2440.1666666666679</v>
      </c>
      <c r="I85" s="5">
        <f t="shared" si="2"/>
        <v>-244.01666666666679</v>
      </c>
      <c r="J85" s="5">
        <f t="shared" si="3"/>
        <v>-375.73955367825153</v>
      </c>
      <c r="K85" s="5">
        <f t="shared" si="13"/>
        <v>-134865.25000000006</v>
      </c>
      <c r="L85" s="5">
        <f t="shared" si="14"/>
        <v>10520.641333333335</v>
      </c>
      <c r="M85" s="5">
        <f>(D85-$J$10)+SUM($G$37:G85)+SUM($H$37:H85)+SUM($I$37:I85)+SUM($J$37:J85)+SUM($L$37:L85)-$J$20-(D85*$K$27)</f>
        <v>311458.0685110956</v>
      </c>
      <c r="N85" s="62">
        <f>(-1*$J$10*$K$12)+SUM($E$37:E85)+SUM($H$37:H85)+SUM($I$37:I85)+SUM($J$37:J85)+K85</f>
        <v>-771986.93985977862</v>
      </c>
      <c r="O85" s="63">
        <f>(D85-$J$10)+SUM($L$37:L85)</f>
        <v>912082.24133333436</v>
      </c>
      <c r="P85" s="72">
        <f t="shared" si="4"/>
        <v>0.18147366780453855</v>
      </c>
      <c r="Q85" s="83">
        <f t="shared" si="19"/>
        <v>-11745.117692677657</v>
      </c>
      <c r="R85" s="84">
        <f t="shared" si="5"/>
        <v>10520.641333333335</v>
      </c>
      <c r="S85" s="84">
        <f t="shared" si="6"/>
        <v>-1224.4763593443222</v>
      </c>
      <c r="T85" s="89"/>
      <c r="U85" s="5">
        <f t="shared" si="20"/>
        <v>351775.2480660798</v>
      </c>
      <c r="V85" s="5">
        <f t="shared" si="7"/>
        <v>-4517.752480660798</v>
      </c>
      <c r="W85" s="5">
        <f t="shared" si="8"/>
        <v>-1224.4763593443226</v>
      </c>
      <c r="X85" s="5">
        <f t="shared" si="23"/>
        <v>0</v>
      </c>
      <c r="Y85" s="12">
        <f t="shared" si="9"/>
        <v>247257.495585419</v>
      </c>
      <c r="Z85" s="75">
        <f>(-1*$J$10*$K$12)+V85+SUM($W$37:W85)</f>
        <v>-193657.20100710634</v>
      </c>
      <c r="AA85" s="66">
        <f>U85-$U$37+SUM($X$48:X85)</f>
        <v>251775.2480660798</v>
      </c>
      <c r="AB85" s="71">
        <f t="shared" si="10"/>
        <v>0.30010785427411396</v>
      </c>
      <c r="AC85" s="93">
        <f t="shared" si="21"/>
        <v>-1224.4763593443226</v>
      </c>
      <c r="AD85" s="91">
        <f t="shared" si="22"/>
        <v>0</v>
      </c>
      <c r="AE85" s="91">
        <f t="shared" si="17"/>
        <v>-1224.4763593443226</v>
      </c>
      <c r="AF85" s="64"/>
    </row>
    <row r="86" spans="1:32">
      <c r="A86" s="11">
        <v>37987</v>
      </c>
      <c r="B86" s="11">
        <v>39507</v>
      </c>
      <c r="C86" s="56">
        <v>5</v>
      </c>
      <c r="D86" s="12">
        <f t="shared" si="18"/>
        <v>1475774.9390019588</v>
      </c>
      <c r="E86" s="5">
        <f t="shared" si="0"/>
        <v>-8685.1948056660713</v>
      </c>
      <c r="F86" s="5">
        <f t="shared" si="11"/>
        <v>-1779.8845309789062</v>
      </c>
      <c r="G86" s="5">
        <f t="shared" si="12"/>
        <v>-6905.3102746871646</v>
      </c>
      <c r="H86" s="5">
        <f t="shared" si="1"/>
        <v>-2459.6248983365981</v>
      </c>
      <c r="I86" s="5">
        <f t="shared" si="2"/>
        <v>-245.96248983365982</v>
      </c>
      <c r="J86" s="5">
        <f t="shared" si="3"/>
        <v>-372.99490489512357</v>
      </c>
      <c r="K86" s="5">
        <f t="shared" si="13"/>
        <v>-135478.18429760286</v>
      </c>
      <c r="L86" s="5">
        <f t="shared" si="14"/>
        <v>10520.641333333335</v>
      </c>
      <c r="M86" s="5">
        <f>(D86-$J$10)+SUM($G$37:G86)+SUM($H$37:H86)+SUM($I$37:I86)+SUM($J$37:J86)+SUM($L$37:L86)-$J$20-(D86*$K$27)</f>
        <v>323056.82198103168</v>
      </c>
      <c r="N86" s="62">
        <f>(-1*$J$10*$K$12)+SUM($E$37:E86)+SUM($H$37:H86)+SUM($I$37:I86)+SUM($J$37:J86)+K86</f>
        <v>-784363.65125611296</v>
      </c>
      <c r="O86" s="63">
        <f>(D86-$J$10)+SUM($L$37:L86)</f>
        <v>934277.82166862581</v>
      </c>
      <c r="P86" s="72">
        <f t="shared" si="4"/>
        <v>0.19112840093040259</v>
      </c>
      <c r="Q86" s="83">
        <f t="shared" si="19"/>
        <v>-11763.777098731454</v>
      </c>
      <c r="R86" s="84">
        <f t="shared" si="5"/>
        <v>10520.641333333335</v>
      </c>
      <c r="S86" s="84">
        <f t="shared" si="6"/>
        <v>-1243.1357653981195</v>
      </c>
      <c r="T86" s="89"/>
      <c r="U86" s="5">
        <f t="shared" si="20"/>
        <v>358651.90933696617</v>
      </c>
      <c r="V86" s="5">
        <f t="shared" si="7"/>
        <v>-4586.5190933696613</v>
      </c>
      <c r="W86" s="5">
        <f t="shared" si="8"/>
        <v>-1243.1357653981179</v>
      </c>
      <c r="X86" s="5">
        <f t="shared" si="23"/>
        <v>0</v>
      </c>
      <c r="Y86" s="12">
        <f t="shared" si="9"/>
        <v>254065.39024359651</v>
      </c>
      <c r="Z86" s="75">
        <f>(-1*$J$10*$K$12)+V86+SUM($W$37:W86)</f>
        <v>-194969.10338521333</v>
      </c>
      <c r="AA86" s="66">
        <f>U86-$U$37+SUM($X$48:X86)</f>
        <v>258651.90933696617</v>
      </c>
      <c r="AB86" s="71">
        <f t="shared" si="10"/>
        <v>0.32663024472103419</v>
      </c>
      <c r="AC86" s="93">
        <f t="shared" si="21"/>
        <v>-1243.1357653981179</v>
      </c>
      <c r="AD86" s="91">
        <f t="shared" si="22"/>
        <v>0</v>
      </c>
      <c r="AE86" s="91">
        <f t="shared" si="17"/>
        <v>-1243.1357653981179</v>
      </c>
      <c r="AF86" s="64"/>
    </row>
    <row r="87" spans="1:32">
      <c r="A87" s="11">
        <v>37987</v>
      </c>
      <c r="B87" s="11">
        <v>39538</v>
      </c>
      <c r="C87" s="56">
        <v>5</v>
      </c>
      <c r="D87" s="12">
        <f t="shared" si="18"/>
        <v>1487542.9756070173</v>
      </c>
      <c r="E87" s="5">
        <f t="shared" si="0"/>
        <v>-8685.1948056660713</v>
      </c>
      <c r="F87" s="5">
        <f t="shared" si="11"/>
        <v>-1794.7169020703968</v>
      </c>
      <c r="G87" s="5">
        <f t="shared" si="12"/>
        <v>-6890.4779035956744</v>
      </c>
      <c r="H87" s="5">
        <f t="shared" si="1"/>
        <v>-2479.2382926783621</v>
      </c>
      <c r="I87" s="5">
        <f t="shared" si="2"/>
        <v>-247.92382926783623</v>
      </c>
      <c r="J87" s="5">
        <f t="shared" si="3"/>
        <v>-370.23053619449968</v>
      </c>
      <c r="K87" s="5">
        <f t="shared" si="13"/>
        <v>-136096.00621936843</v>
      </c>
      <c r="L87" s="5">
        <f t="shared" si="14"/>
        <v>10520.641333333335</v>
      </c>
      <c r="M87" s="5">
        <f>(D87-$J$10)+SUM($G$37:G87)+SUM($H$37:H87)+SUM($I$37:I87)+SUM($J$37:J87)+SUM($L$37:L87)-$J$20-(D87*$K$27)</f>
        <v>334739.80743592157</v>
      </c>
      <c r="N87" s="62">
        <f>(-1*$J$10*$K$12)+SUM($E$37:E87)+SUM($H$37:H87)+SUM($I$37:I87)+SUM($J$37:J87)+K87</f>
        <v>-796764.06064168538</v>
      </c>
      <c r="O87" s="63">
        <f>(D87-$J$10)+SUM($L$37:L87)</f>
        <v>956566.49960701761</v>
      </c>
      <c r="P87" s="72">
        <f t="shared" si="4"/>
        <v>0.20056431616234427</v>
      </c>
      <c r="Q87" s="83">
        <f t="shared" si="19"/>
        <v>-11782.587463806771</v>
      </c>
      <c r="R87" s="84">
        <f t="shared" si="5"/>
        <v>10520.641333333335</v>
      </c>
      <c r="S87" s="84">
        <f t="shared" si="6"/>
        <v>-1261.9461304734359</v>
      </c>
      <c r="T87" s="89"/>
      <c r="U87" s="5">
        <f t="shared" si="20"/>
        <v>365657.63697684061</v>
      </c>
      <c r="V87" s="5">
        <f t="shared" si="7"/>
        <v>-4656.576369768406</v>
      </c>
      <c r="W87" s="5">
        <f t="shared" si="8"/>
        <v>-1261.9461304734346</v>
      </c>
      <c r="X87" s="5">
        <f t="shared" si="23"/>
        <v>0</v>
      </c>
      <c r="Y87" s="12">
        <f t="shared" si="9"/>
        <v>261001.0606070722</v>
      </c>
      <c r="Z87" s="75">
        <f>(-1*$J$10*$K$12)+V87+SUM($W$37:W87)</f>
        <v>-196301.10679208551</v>
      </c>
      <c r="AA87" s="66">
        <f>U87-$U$37+SUM($X$48:X87)</f>
        <v>265657.63697684061</v>
      </c>
      <c r="AB87" s="71">
        <f t="shared" si="10"/>
        <v>0.35331706131547613</v>
      </c>
      <c r="AC87" s="93">
        <f t="shared" si="21"/>
        <v>-1261.9461304734346</v>
      </c>
      <c r="AD87" s="91">
        <f t="shared" si="22"/>
        <v>0</v>
      </c>
      <c r="AE87" s="91">
        <f t="shared" si="17"/>
        <v>-1261.9461304734346</v>
      </c>
      <c r="AF87" s="64"/>
    </row>
    <row r="88" spans="1:32">
      <c r="A88" s="11">
        <v>37987</v>
      </c>
      <c r="B88" s="11">
        <v>39568</v>
      </c>
      <c r="C88" s="56">
        <v>5</v>
      </c>
      <c r="D88" s="12">
        <f t="shared" si="18"/>
        <v>1499404.8521885369</v>
      </c>
      <c r="E88" s="5">
        <f t="shared" si="0"/>
        <v>-8685.1948056660713</v>
      </c>
      <c r="F88" s="5">
        <f t="shared" si="11"/>
        <v>-1809.6728762543169</v>
      </c>
      <c r="G88" s="5">
        <f t="shared" si="12"/>
        <v>-6875.5219294117542</v>
      </c>
      <c r="H88" s="5">
        <f t="shared" si="1"/>
        <v>-2499.0080869808949</v>
      </c>
      <c r="I88" s="5">
        <f t="shared" si="2"/>
        <v>-249.90080869808949</v>
      </c>
      <c r="J88" s="5">
        <f t="shared" si="3"/>
        <v>-367.44630837946397</v>
      </c>
      <c r="K88" s="5">
        <f t="shared" si="13"/>
        <v>-136718.7547398982</v>
      </c>
      <c r="L88" s="5">
        <f t="shared" si="14"/>
        <v>10520.641333333335</v>
      </c>
      <c r="M88" s="5">
        <f>(D88-$J$10)+SUM($G$37:G88)+SUM($H$37:H88)+SUM($I$37:I88)+SUM($J$37:J88)+SUM($L$37:L88)-$J$20-(D88*$K$27)</f>
        <v>346507.69969677454</v>
      </c>
      <c r="N88" s="62">
        <f>(-1*$J$10*$K$12)+SUM($E$37:E88)+SUM($H$37:H88)+SUM($I$37:I88)+SUM($J$37:J88)+K88</f>
        <v>-809188.35917193955</v>
      </c>
      <c r="O88" s="63">
        <f>(D88-$J$10)+SUM($L$37:L88)</f>
        <v>978949.01752187056</v>
      </c>
      <c r="P88" s="72">
        <f t="shared" si="4"/>
        <v>0.20979127594426947</v>
      </c>
      <c r="Q88" s="83">
        <f t="shared" si="19"/>
        <v>-11801.55000972452</v>
      </c>
      <c r="R88" s="84">
        <f t="shared" si="5"/>
        <v>10520.641333333335</v>
      </c>
      <c r="S88" s="84">
        <f t="shared" si="6"/>
        <v>-1280.9086763911855</v>
      </c>
      <c r="T88" s="89"/>
      <c r="U88" s="5">
        <f t="shared" si="20"/>
        <v>372794.65095549478</v>
      </c>
      <c r="V88" s="5">
        <f t="shared" si="7"/>
        <v>-4727.9465095549476</v>
      </c>
      <c r="W88" s="5">
        <f t="shared" si="8"/>
        <v>-1280.9086763911846</v>
      </c>
      <c r="X88" s="5">
        <f t="shared" si="23"/>
        <v>0</v>
      </c>
      <c r="Y88" s="12">
        <f t="shared" si="9"/>
        <v>268066.70444593986</v>
      </c>
      <c r="Z88" s="75">
        <f>(-1*$J$10*$K$12)+V88+SUM($W$37:W88)</f>
        <v>-197653.38560826326</v>
      </c>
      <c r="AA88" s="66">
        <f>U88-$U$37+SUM($X$48:X88)</f>
        <v>272794.65095549478</v>
      </c>
      <c r="AB88" s="71">
        <f t="shared" si="10"/>
        <v>0.38016685176421339</v>
      </c>
      <c r="AC88" s="93">
        <f t="shared" si="21"/>
        <v>-1280.9086763911846</v>
      </c>
      <c r="AD88" s="91">
        <f t="shared" si="22"/>
        <v>0</v>
      </c>
      <c r="AE88" s="91">
        <f t="shared" si="17"/>
        <v>-1280.9086763911846</v>
      </c>
      <c r="AF88" s="64"/>
    </row>
    <row r="89" spans="1:32">
      <c r="A89" s="11">
        <v>37987</v>
      </c>
      <c r="B89" s="11">
        <v>39599</v>
      </c>
      <c r="C89" s="56">
        <v>5</v>
      </c>
      <c r="D89" s="12">
        <f t="shared" si="18"/>
        <v>1511361.3170396681</v>
      </c>
      <c r="E89" s="5">
        <f t="shared" si="0"/>
        <v>-8685.1948056660713</v>
      </c>
      <c r="F89" s="5">
        <f t="shared" si="11"/>
        <v>-1824.7534835564363</v>
      </c>
      <c r="G89" s="5">
        <f t="shared" si="12"/>
        <v>-6860.4413221096347</v>
      </c>
      <c r="H89" s="5">
        <f t="shared" si="1"/>
        <v>-2518.9355283994469</v>
      </c>
      <c r="I89" s="5">
        <f t="shared" si="2"/>
        <v>-251.8935528399447</v>
      </c>
      <c r="J89" s="5">
        <f t="shared" si="3"/>
        <v>-364.64208129356649</v>
      </c>
      <c r="K89" s="5">
        <f t="shared" si="13"/>
        <v>-137346.46914458257</v>
      </c>
      <c r="L89" s="5">
        <f t="shared" si="14"/>
        <v>10520.641333333335</v>
      </c>
      <c r="M89" s="5">
        <f>(D89-$J$10)+SUM($G$37:G89)+SUM($H$37:H89)+SUM($I$37:I89)+SUM($J$37:J89)+SUM($L$37:L89)-$J$20-(D89*$K$27)</f>
        <v>358361.17899191211</v>
      </c>
      <c r="N89" s="62">
        <f>(-1*$J$10*$K$12)+SUM($E$37:E89)+SUM($H$37:H89)+SUM($I$37:I89)+SUM($J$37:J89)+K89</f>
        <v>-821636.73954482283</v>
      </c>
      <c r="O89" s="63">
        <f>(D89-$J$10)+SUM($L$37:L89)</f>
        <v>1001426.1237063351</v>
      </c>
      <c r="P89" s="72">
        <f t="shared" si="4"/>
        <v>0.21881857943829711</v>
      </c>
      <c r="Q89" s="83">
        <f t="shared" si="19"/>
        <v>-11820.66596819903</v>
      </c>
      <c r="R89" s="84">
        <f t="shared" si="5"/>
        <v>10520.641333333335</v>
      </c>
      <c r="S89" s="84">
        <f t="shared" si="6"/>
        <v>-1300.0246348656947</v>
      </c>
      <c r="T89" s="89"/>
      <c r="U89" s="5">
        <f t="shared" si="20"/>
        <v>380065.20802996762</v>
      </c>
      <c r="V89" s="5">
        <f t="shared" si="7"/>
        <v>-4800.6520802996765</v>
      </c>
      <c r="W89" s="5">
        <f t="shared" si="8"/>
        <v>-1300.0246348656945</v>
      </c>
      <c r="X89" s="5">
        <f t="shared" si="23"/>
        <v>0</v>
      </c>
      <c r="Y89" s="12">
        <f t="shared" si="9"/>
        <v>275264.55594966793</v>
      </c>
      <c r="Z89" s="75">
        <f>(-1*$J$10*$K$12)+V89+SUM($W$37:W89)</f>
        <v>-199026.11581387365</v>
      </c>
      <c r="AA89" s="66">
        <f>U89-$U$37+SUM($X$48:X89)</f>
        <v>280065.20802996762</v>
      </c>
      <c r="AB89" s="71">
        <f t="shared" si="10"/>
        <v>0.40717818304749792</v>
      </c>
      <c r="AC89" s="93">
        <f t="shared" si="21"/>
        <v>-1300.0246348656945</v>
      </c>
      <c r="AD89" s="91">
        <f t="shared" si="22"/>
        <v>0</v>
      </c>
      <c r="AE89" s="91">
        <f t="shared" si="17"/>
        <v>-1300.0246348656945</v>
      </c>
      <c r="AF89" s="64"/>
    </row>
    <row r="90" spans="1:32">
      <c r="A90" s="11">
        <v>37987</v>
      </c>
      <c r="B90" s="11">
        <v>39629</v>
      </c>
      <c r="C90" s="56">
        <v>5</v>
      </c>
      <c r="D90" s="12">
        <f t="shared" si="18"/>
        <v>1523413.1244205553</v>
      </c>
      <c r="E90" s="5">
        <f t="shared" si="0"/>
        <v>-8685.1948056660713</v>
      </c>
      <c r="F90" s="5">
        <f t="shared" si="11"/>
        <v>-1839.9597625860731</v>
      </c>
      <c r="G90" s="5">
        <f t="shared" si="12"/>
        <v>-6845.2350430799979</v>
      </c>
      <c r="H90" s="5">
        <f t="shared" si="1"/>
        <v>-2539.0218740342589</v>
      </c>
      <c r="I90" s="5">
        <f t="shared" si="2"/>
        <v>-253.90218740342587</v>
      </c>
      <c r="J90" s="5">
        <f t="shared" si="3"/>
        <v>-361.81771381441729</v>
      </c>
      <c r="K90" s="5">
        <f t="shared" si="13"/>
        <v>-137979.18903207916</v>
      </c>
      <c r="L90" s="5">
        <f t="shared" si="14"/>
        <v>10520.641333333335</v>
      </c>
      <c r="M90" s="5">
        <f>(D90-$J$10)+SUM($G$37:G90)+SUM($H$37:H90)+SUM($I$37:I90)+SUM($J$37:J90)+SUM($L$37:L90)-$J$20-(D90*$K$27)</f>
        <v>370300.93100030394</v>
      </c>
      <c r="N90" s="62">
        <f>(-1*$J$10*$K$12)+SUM($E$37:E90)+SUM($H$37:H90)+SUM($I$37:I90)+SUM($J$37:J90)+K90</f>
        <v>-834109.39601323765</v>
      </c>
      <c r="O90" s="63">
        <f>(D90-$J$10)+SUM($L$37:L90)</f>
        <v>1023998.5724205556</v>
      </c>
      <c r="P90" s="72">
        <f t="shared" si="4"/>
        <v>0.22765500222743487</v>
      </c>
      <c r="Q90" s="83">
        <f t="shared" si="19"/>
        <v>-11839.936580918173</v>
      </c>
      <c r="R90" s="84">
        <f t="shared" si="5"/>
        <v>10520.641333333335</v>
      </c>
      <c r="S90" s="84">
        <f t="shared" si="6"/>
        <v>-1319.2952475848379</v>
      </c>
      <c r="T90" s="89"/>
      <c r="U90" s="5">
        <f t="shared" si="20"/>
        <v>387471.60234362975</v>
      </c>
      <c r="V90" s="5">
        <f t="shared" si="7"/>
        <v>-4874.7160234362982</v>
      </c>
      <c r="W90" s="5">
        <f t="shared" si="8"/>
        <v>-1319.2952475848383</v>
      </c>
      <c r="X90" s="5">
        <f t="shared" si="23"/>
        <v>0</v>
      </c>
      <c r="Y90" s="12">
        <f t="shared" si="9"/>
        <v>282596.88632019347</v>
      </c>
      <c r="Z90" s="75">
        <f>(-1*$J$10*$K$12)+V90+SUM($W$37:W90)</f>
        <v>-200419.47500459512</v>
      </c>
      <c r="AA90" s="66">
        <f>U90-$U$37+SUM($X$48:X90)</f>
        <v>287471.60234362975</v>
      </c>
      <c r="AB90" s="71">
        <f t="shared" si="10"/>
        <v>0.43434964260353814</v>
      </c>
      <c r="AC90" s="93">
        <f t="shared" si="21"/>
        <v>-1319.2952475848383</v>
      </c>
      <c r="AD90" s="91">
        <f t="shared" si="22"/>
        <v>0</v>
      </c>
      <c r="AE90" s="91">
        <f t="shared" si="17"/>
        <v>-1319.2952475848383</v>
      </c>
      <c r="AF90" s="64"/>
    </row>
    <row r="91" spans="1:32">
      <c r="A91" s="11">
        <v>37987</v>
      </c>
      <c r="B91" s="11">
        <v>39660</v>
      </c>
      <c r="C91" s="56">
        <v>5</v>
      </c>
      <c r="D91" s="12">
        <f t="shared" si="18"/>
        <v>1535561.0346059198</v>
      </c>
      <c r="E91" s="5">
        <f t="shared" si="0"/>
        <v>-8685.1948056660713</v>
      </c>
      <c r="F91" s="5">
        <f t="shared" si="11"/>
        <v>-1855.2927606076237</v>
      </c>
      <c r="G91" s="5">
        <f t="shared" si="12"/>
        <v>-6829.9020450584476</v>
      </c>
      <c r="H91" s="5">
        <f t="shared" si="1"/>
        <v>-2559.2683910098663</v>
      </c>
      <c r="I91" s="5">
        <f t="shared" si="2"/>
        <v>-255.92683910098665</v>
      </c>
      <c r="J91" s="5">
        <f t="shared" si="3"/>
        <v>-358.97306384725397</v>
      </c>
      <c r="K91" s="5">
        <f t="shared" si="13"/>
        <v>-138616.95431681082</v>
      </c>
      <c r="L91" s="5">
        <f t="shared" si="14"/>
        <v>10520.641333333335</v>
      </c>
      <c r="M91" s="5">
        <f>(D91-$J$10)+SUM($G$37:G91)+SUM($H$37:H91)+SUM($I$37:I91)+SUM($J$37:J91)+SUM($L$37:L91)-$J$20-(D91*$K$27)</f>
        <v>382327.64689525362</v>
      </c>
      <c r="N91" s="62">
        <f>(-1*$J$10*$K$12)+SUM($E$37:E91)+SUM($H$37:H91)+SUM($I$37:I91)+SUM($J$37:J91)+K91</f>
        <v>-846606.52439759346</v>
      </c>
      <c r="O91" s="63">
        <f>(D91-$J$10)+SUM($L$37:L91)</f>
        <v>1046667.1239392535</v>
      </c>
      <c r="P91" s="72">
        <f t="shared" si="4"/>
        <v>0.23630883270597758</v>
      </c>
      <c r="Q91" s="83">
        <f t="shared" si="19"/>
        <v>-11859.363099624177</v>
      </c>
      <c r="R91" s="84">
        <f t="shared" si="5"/>
        <v>10520.641333333335</v>
      </c>
      <c r="S91" s="84">
        <f t="shared" si="6"/>
        <v>-1338.7217662908424</v>
      </c>
      <c r="T91" s="89"/>
      <c r="U91" s="5">
        <f t="shared" si="20"/>
        <v>395016.16603494168</v>
      </c>
      <c r="V91" s="5">
        <f t="shared" si="7"/>
        <v>-4950.1616603494167</v>
      </c>
      <c r="W91" s="5">
        <f t="shared" si="8"/>
        <v>-1338.7217662908433</v>
      </c>
      <c r="X91" s="5">
        <f t="shared" si="23"/>
        <v>0</v>
      </c>
      <c r="Y91" s="12">
        <f t="shared" si="9"/>
        <v>290066.00437459227</v>
      </c>
      <c r="Z91" s="75">
        <f>(-1*$J$10*$K$12)+V91+SUM($W$37:W91)</f>
        <v>-201833.64240779908</v>
      </c>
      <c r="AA91" s="66">
        <f>U91-$U$37+SUM($X$48:X91)</f>
        <v>295016.16603494168</v>
      </c>
      <c r="AB91" s="71">
        <f t="shared" si="10"/>
        <v>0.4616798394732925</v>
      </c>
      <c r="AC91" s="93">
        <f t="shared" si="21"/>
        <v>-1338.7217662908433</v>
      </c>
      <c r="AD91" s="91">
        <f t="shared" si="22"/>
        <v>0</v>
      </c>
      <c r="AE91" s="91">
        <f t="shared" si="17"/>
        <v>-1338.7217662908433</v>
      </c>
      <c r="AF91" s="64"/>
    </row>
    <row r="92" spans="1:32">
      <c r="A92" s="11">
        <v>37987</v>
      </c>
      <c r="B92" s="11">
        <v>39691</v>
      </c>
      <c r="C92" s="56">
        <v>5</v>
      </c>
      <c r="D92" s="12">
        <f t="shared" si="18"/>
        <v>1547805.8139330202</v>
      </c>
      <c r="E92" s="5">
        <f t="shared" si="0"/>
        <v>-8685.1948056660713</v>
      </c>
      <c r="F92" s="5">
        <f t="shared" si="11"/>
        <v>-1870.7535336126871</v>
      </c>
      <c r="G92" s="5">
        <f t="shared" si="12"/>
        <v>-6814.4412720533846</v>
      </c>
      <c r="H92" s="5">
        <f t="shared" si="1"/>
        <v>-2579.6763565550336</v>
      </c>
      <c r="I92" s="5">
        <f t="shared" si="2"/>
        <v>-257.96763565550339</v>
      </c>
      <c r="J92" s="5">
        <f t="shared" si="3"/>
        <v>-356.10798831845926</v>
      </c>
      <c r="K92" s="5">
        <f t="shared" si="13"/>
        <v>-139259.80523148357</v>
      </c>
      <c r="L92" s="5">
        <f t="shared" si="14"/>
        <v>10520.641333333335</v>
      </c>
      <c r="M92" s="5">
        <f>(D92-$J$10)+SUM($G$37:G92)+SUM($H$37:H92)+SUM($I$37:I92)+SUM($J$37:J92)+SUM($L$37:L92)-$J$20-(D92*$K$27)</f>
        <v>394442.02338843222</v>
      </c>
      <c r="N92" s="62">
        <f>(-1*$J$10*$K$12)+SUM($E$37:E92)+SUM($H$37:H92)+SUM($I$37:I92)+SUM($J$37:J92)+K92</f>
        <v>-859128.32209846121</v>
      </c>
      <c r="O92" s="63">
        <f>(D92-$J$10)+SUM($L$37:L92)</f>
        <v>1069432.5445996872</v>
      </c>
      <c r="P92" s="72">
        <f t="shared" si="4"/>
        <v>0.24478790547557328</v>
      </c>
      <c r="Q92" s="83">
        <f t="shared" si="19"/>
        <v>-11878.946786195067</v>
      </c>
      <c r="R92" s="84">
        <f t="shared" si="5"/>
        <v>10520.641333333335</v>
      </c>
      <c r="S92" s="84">
        <f t="shared" si="6"/>
        <v>-1358.3054528617322</v>
      </c>
      <c r="T92" s="89"/>
      <c r="U92" s="5">
        <f t="shared" si="20"/>
        <v>402701.26985604165</v>
      </c>
      <c r="V92" s="5">
        <f t="shared" si="7"/>
        <v>-5027.0126985604165</v>
      </c>
      <c r="W92" s="5">
        <f t="shared" si="8"/>
        <v>-1358.3054528617326</v>
      </c>
      <c r="X92" s="5">
        <f t="shared" si="23"/>
        <v>0</v>
      </c>
      <c r="Y92" s="12">
        <f t="shared" si="9"/>
        <v>297674.25715748122</v>
      </c>
      <c r="Z92" s="75">
        <f>(-1*$J$10*$K$12)+V92+SUM($W$37:W92)</f>
        <v>-203268.79889887181</v>
      </c>
      <c r="AA92" s="66">
        <f>U92-$U$37+SUM($X$48:X92)</f>
        <v>302701.26985604165</v>
      </c>
      <c r="AB92" s="71">
        <f t="shared" si="10"/>
        <v>0.48916740540508846</v>
      </c>
      <c r="AC92" s="93">
        <f t="shared" si="21"/>
        <v>-1358.3054528617326</v>
      </c>
      <c r="AD92" s="91">
        <f t="shared" si="22"/>
        <v>0</v>
      </c>
      <c r="AE92" s="91">
        <f t="shared" si="17"/>
        <v>-1358.3054528617326</v>
      </c>
      <c r="AF92" s="64"/>
    </row>
    <row r="93" spans="1:32">
      <c r="A93" s="11">
        <v>37987</v>
      </c>
      <c r="B93" s="11">
        <v>39721</v>
      </c>
      <c r="C93" s="56">
        <v>5</v>
      </c>
      <c r="D93" s="12">
        <f t="shared" si="18"/>
        <v>1560148.2348499959</v>
      </c>
      <c r="E93" s="5">
        <f t="shared" si="0"/>
        <v>-8685.1948056660713</v>
      </c>
      <c r="F93" s="5">
        <f t="shared" si="11"/>
        <v>-1886.3431463927927</v>
      </c>
      <c r="G93" s="5">
        <f t="shared" si="12"/>
        <v>-6798.8516592732785</v>
      </c>
      <c r="H93" s="5">
        <f t="shared" si="1"/>
        <v>-2600.2470580833265</v>
      </c>
      <c r="I93" s="5">
        <f t="shared" si="2"/>
        <v>-260.02470580833267</v>
      </c>
      <c r="J93" s="5">
        <f t="shared" si="3"/>
        <v>-353.2223431690428</v>
      </c>
      <c r="K93" s="5">
        <f t="shared" si="13"/>
        <v>-139907.78232962481</v>
      </c>
      <c r="L93" s="5">
        <f t="shared" si="14"/>
        <v>10520.641333333335</v>
      </c>
      <c r="M93" s="5">
        <f>(D93-$J$10)+SUM($G$37:G93)+SUM($H$37:H93)+SUM($I$37:I93)+SUM($J$37:J93)+SUM($L$37:L93)-$J$20-(D93*$K$27)</f>
        <v>406644.76277426601</v>
      </c>
      <c r="N93" s="62">
        <f>(-1*$J$10*$K$12)+SUM($E$37:E93)+SUM($H$37:H93)+SUM($I$37:I93)+SUM($J$37:J93)+K93</f>
        <v>-871674.98810932925</v>
      </c>
      <c r="O93" s="63">
        <f>(D93-$J$10)+SUM($L$37:L93)</f>
        <v>1092295.6068499964</v>
      </c>
      <c r="P93" s="72">
        <f t="shared" si="4"/>
        <v>0.25309963203050623</v>
      </c>
      <c r="Q93" s="83">
        <f t="shared" si="19"/>
        <v>-11898.688912726775</v>
      </c>
      <c r="R93" s="84">
        <f t="shared" si="5"/>
        <v>10520.641333333335</v>
      </c>
      <c r="S93" s="84">
        <f t="shared" si="6"/>
        <v>-1378.0475793934402</v>
      </c>
      <c r="T93" s="89"/>
      <c r="U93" s="5">
        <f t="shared" si="20"/>
        <v>410529.32380132057</v>
      </c>
      <c r="V93" s="5">
        <f t="shared" si="7"/>
        <v>-5105.2932380132061</v>
      </c>
      <c r="W93" s="5">
        <f t="shared" si="8"/>
        <v>-1378.0475793934384</v>
      </c>
      <c r="X93" s="5">
        <f t="shared" si="23"/>
        <v>0</v>
      </c>
      <c r="Y93" s="12">
        <f t="shared" si="9"/>
        <v>305424.03056330734</v>
      </c>
      <c r="Z93" s="75">
        <f>(-1*$J$10*$K$12)+V93+SUM($W$37:W93)</f>
        <v>-204725.12701771804</v>
      </c>
      <c r="AA93" s="66">
        <f>U93-$U$37+SUM($X$48:X93)</f>
        <v>310529.32380132057</v>
      </c>
      <c r="AB93" s="71">
        <f t="shared" si="10"/>
        <v>0.5168109959186673</v>
      </c>
      <c r="AC93" s="93">
        <f t="shared" si="21"/>
        <v>-1378.0475793934384</v>
      </c>
      <c r="AD93" s="91">
        <f t="shared" si="22"/>
        <v>0</v>
      </c>
      <c r="AE93" s="91">
        <f t="shared" si="17"/>
        <v>-1378.0475793934384</v>
      </c>
      <c r="AF93" s="64"/>
    </row>
    <row r="94" spans="1:32">
      <c r="A94" s="11">
        <v>37987</v>
      </c>
      <c r="B94" s="11">
        <v>39752</v>
      </c>
      <c r="C94" s="56">
        <v>5</v>
      </c>
      <c r="D94" s="12">
        <f t="shared" si="18"/>
        <v>1572589.0759645961</v>
      </c>
      <c r="E94" s="5">
        <f t="shared" si="0"/>
        <v>-8685.1948056660713</v>
      </c>
      <c r="F94" s="5">
        <f t="shared" si="11"/>
        <v>-1902.062672612733</v>
      </c>
      <c r="G94" s="5">
        <f t="shared" si="12"/>
        <v>-6783.1321330533383</v>
      </c>
      <c r="H94" s="5">
        <f t="shared" si="1"/>
        <v>-2620.9817932743267</v>
      </c>
      <c r="I94" s="5">
        <f t="shared" si="2"/>
        <v>-262.09817932743266</v>
      </c>
      <c r="J94" s="5">
        <f t="shared" si="3"/>
        <v>-350.31598334807683</v>
      </c>
      <c r="K94" s="5">
        <f t="shared" si="13"/>
        <v>-140560.9264881413</v>
      </c>
      <c r="L94" s="5">
        <f t="shared" si="14"/>
        <v>10520.641333333335</v>
      </c>
      <c r="M94" s="5">
        <f>(D94-$J$10)+SUM($G$37:G94)+SUM($H$37:H94)+SUM($I$37:I94)+SUM($J$37:J94)+SUM($L$37:L94)-$J$20-(D94*$K$27)</f>
        <v>418936.57297467988</v>
      </c>
      <c r="N94" s="62">
        <f>(-1*$J$10*$K$12)+SUM($E$37:E94)+SUM($H$37:H94)+SUM($I$37:I94)+SUM($J$37:J94)+K94</f>
        <v>-884246.72302946157</v>
      </c>
      <c r="O94" s="63">
        <f>(D94-$J$10)+SUM($L$37:L94)</f>
        <v>1115257.0892979298</v>
      </c>
      <c r="P94" s="72">
        <f t="shared" si="4"/>
        <v>0.26125102898546038</v>
      </c>
      <c r="Q94" s="83">
        <f t="shared" si="19"/>
        <v>-11918.590761615907</v>
      </c>
      <c r="R94" s="84">
        <f t="shared" si="5"/>
        <v>10520.641333333335</v>
      </c>
      <c r="S94" s="84">
        <f t="shared" si="6"/>
        <v>-1397.9494282825726</v>
      </c>
      <c r="T94" s="89"/>
      <c r="U94" s="5">
        <f t="shared" si="20"/>
        <v>418502.77774614556</v>
      </c>
      <c r="V94" s="5">
        <f t="shared" si="7"/>
        <v>-5185.027777461456</v>
      </c>
      <c r="W94" s="5">
        <f t="shared" si="8"/>
        <v>-1397.9494282825726</v>
      </c>
      <c r="X94" s="5">
        <f t="shared" si="23"/>
        <v>0</v>
      </c>
      <c r="Y94" s="12">
        <f t="shared" si="9"/>
        <v>313317.7499686841</v>
      </c>
      <c r="Z94" s="75">
        <f>(-1*$J$10*$K$12)+V94+SUM($W$37:W94)</f>
        <v>-206202.81098544889</v>
      </c>
      <c r="AA94" s="66">
        <f>U94-$U$37+SUM($X$48:X94)</f>
        <v>318502.77774614556</v>
      </c>
      <c r="AB94" s="71">
        <f t="shared" si="10"/>
        <v>0.54460929132833857</v>
      </c>
      <c r="AC94" s="93">
        <f t="shared" si="21"/>
        <v>-1397.9494282825726</v>
      </c>
      <c r="AD94" s="91">
        <f t="shared" si="22"/>
        <v>0</v>
      </c>
      <c r="AE94" s="91">
        <f t="shared" si="17"/>
        <v>-1397.9494282825726</v>
      </c>
      <c r="AF94" s="64"/>
    </row>
    <row r="95" spans="1:32">
      <c r="A95" s="11">
        <v>37987</v>
      </c>
      <c r="B95" s="11">
        <v>39782</v>
      </c>
      <c r="C95" s="56">
        <v>5</v>
      </c>
      <c r="D95" s="12">
        <f t="shared" si="18"/>
        <v>1585129.1220932978</v>
      </c>
      <c r="E95" s="5">
        <f t="shared" si="0"/>
        <v>-8685.1948056660713</v>
      </c>
      <c r="F95" s="5">
        <f t="shared" si="11"/>
        <v>-1917.9131948845059</v>
      </c>
      <c r="G95" s="5">
        <f t="shared" si="12"/>
        <v>-6767.2816107815643</v>
      </c>
      <c r="H95" s="5">
        <f t="shared" si="1"/>
        <v>-2641.8818701554965</v>
      </c>
      <c r="I95" s="5">
        <f t="shared" si="2"/>
        <v>-264.18818701554966</v>
      </c>
      <c r="J95" s="5">
        <f t="shared" si="3"/>
        <v>-347.38876280609674</v>
      </c>
      <c r="K95" s="5">
        <f t="shared" si="13"/>
        <v>-141219.27890989813</v>
      </c>
      <c r="L95" s="5">
        <f t="shared" si="14"/>
        <v>10520.641333333335</v>
      </c>
      <c r="M95" s="5">
        <f>(D95-$J$10)+SUM($G$37:G95)+SUM($H$37:H95)+SUM($I$37:I95)+SUM($J$37:J95)+SUM($L$37:L95)-$J$20-(D95*$K$27)</f>
        <v>431318.16758419934</v>
      </c>
      <c r="N95" s="62">
        <f>(-1*$J$10*$K$12)+SUM($E$37:E95)+SUM($H$37:H95)+SUM($I$37:I95)+SUM($J$37:J95)+K95</f>
        <v>-896843.72907686164</v>
      </c>
      <c r="O95" s="63">
        <f>(D95-$J$10)+SUM($L$37:L95)</f>
        <v>1138317.7767599649</v>
      </c>
      <c r="P95" s="72">
        <f t="shared" si="4"/>
        <v>0.26924874407234478</v>
      </c>
      <c r="Q95" s="83">
        <f t="shared" si="19"/>
        <v>-11938.653625643215</v>
      </c>
      <c r="R95" s="84">
        <f t="shared" si="5"/>
        <v>10520.641333333335</v>
      </c>
      <c r="S95" s="84">
        <f t="shared" si="6"/>
        <v>-1418.0122923098806</v>
      </c>
      <c r="T95" s="89"/>
      <c r="U95" s="5">
        <f t="shared" si="20"/>
        <v>426624.12209589424</v>
      </c>
      <c r="V95" s="5">
        <f t="shared" si="7"/>
        <v>-5266.2412209589429</v>
      </c>
      <c r="W95" s="5">
        <f t="shared" si="8"/>
        <v>-1418.0122923098793</v>
      </c>
      <c r="X95" s="5">
        <f t="shared" si="23"/>
        <v>0</v>
      </c>
      <c r="Y95" s="12">
        <f t="shared" si="9"/>
        <v>321357.8808749353</v>
      </c>
      <c r="Z95" s="75">
        <f>(-1*$J$10*$K$12)+V95+SUM($W$37:W95)</f>
        <v>-207702.03672125624</v>
      </c>
      <c r="AA95" s="66">
        <f>U95-$U$37+SUM($X$48:X95)</f>
        <v>326624.12209589424</v>
      </c>
      <c r="AB95" s="71">
        <f t="shared" si="10"/>
        <v>0.57256099772500457</v>
      </c>
      <c r="AC95" s="93">
        <f t="shared" si="21"/>
        <v>-1418.0122923098793</v>
      </c>
      <c r="AD95" s="91">
        <f t="shared" si="22"/>
        <v>0</v>
      </c>
      <c r="AE95" s="91">
        <f t="shared" si="17"/>
        <v>-1418.0122923098793</v>
      </c>
      <c r="AF95" s="64"/>
    </row>
    <row r="96" spans="1:32">
      <c r="A96" s="11">
        <v>37987</v>
      </c>
      <c r="B96" s="11">
        <v>39813</v>
      </c>
      <c r="C96" s="56">
        <v>5</v>
      </c>
      <c r="D96" s="12">
        <f t="shared" si="18"/>
        <v>1597769.1643108146</v>
      </c>
      <c r="E96" s="5">
        <f t="shared" si="0"/>
        <v>-8685.1948056660713</v>
      </c>
      <c r="F96" s="5">
        <f t="shared" si="11"/>
        <v>-1933.895804841877</v>
      </c>
      <c r="G96" s="5">
        <f t="shared" si="12"/>
        <v>-6751.2990008241941</v>
      </c>
      <c r="H96" s="5">
        <f t="shared" si="1"/>
        <v>-2662.9486071846909</v>
      </c>
      <c r="I96" s="5">
        <f t="shared" si="2"/>
        <v>-266.29486071846912</v>
      </c>
      <c r="J96" s="5">
        <f t="shared" si="3"/>
        <v>-344.44053448845159</v>
      </c>
      <c r="K96" s="5">
        <f t="shared" si="13"/>
        <v>-141882.88112631778</v>
      </c>
      <c r="L96" s="5">
        <f t="shared" si="14"/>
        <v>10520.641333333335</v>
      </c>
      <c r="M96" s="5">
        <f>(D96-$J$10)+SUM($G$37:G96)+SUM($H$37:H96)+SUM($I$37:I96)+SUM($J$37:J96)+SUM($L$37:L96)-$J$20-(D96*$K$27)</f>
        <v>443790.26591541397</v>
      </c>
      <c r="N96" s="62">
        <f>(-1*$J$10*$K$12)+SUM($E$37:E96)+SUM($H$37:H96)+SUM($I$37:I96)+SUM($J$37:J96)+K96</f>
        <v>-909466.21010133892</v>
      </c>
      <c r="O96" s="63">
        <f>(D96-$J$10)+SUM($L$37:L96)</f>
        <v>1161478.4603108149</v>
      </c>
      <c r="P96" s="72">
        <f t="shared" si="4"/>
        <v>0.27709908010919398</v>
      </c>
      <c r="Q96" s="83">
        <f t="shared" si="19"/>
        <v>-11958.878808057683</v>
      </c>
      <c r="R96" s="84">
        <f t="shared" si="5"/>
        <v>10520.641333333335</v>
      </c>
      <c r="S96" s="84">
        <f t="shared" si="6"/>
        <v>-1438.2374747243484</v>
      </c>
      <c r="T96" s="89"/>
      <c r="U96" s="5">
        <f t="shared" si="20"/>
        <v>434895.88844546658</v>
      </c>
      <c r="V96" s="5">
        <f t="shared" si="7"/>
        <v>-5348.9588844546661</v>
      </c>
      <c r="W96" s="5">
        <f t="shared" si="8"/>
        <v>-1438.237474724348</v>
      </c>
      <c r="X96" s="5">
        <f t="shared" si="23"/>
        <v>0</v>
      </c>
      <c r="Y96" s="12">
        <f t="shared" si="9"/>
        <v>329546.9295610119</v>
      </c>
      <c r="Z96" s="75">
        <f>(-1*$J$10*$K$12)+V96+SUM($W$37:W96)</f>
        <v>-209222.99185947631</v>
      </c>
      <c r="AA96" s="66">
        <f>U96-$U$37+SUM($X$48:X96)</f>
        <v>334895.88844546658</v>
      </c>
      <c r="AB96" s="71">
        <f t="shared" si="10"/>
        <v>0.60066484791689578</v>
      </c>
      <c r="AC96" s="93">
        <f t="shared" si="21"/>
        <v>-1438.237474724348</v>
      </c>
      <c r="AD96" s="91">
        <f t="shared" si="22"/>
        <v>0</v>
      </c>
      <c r="AE96" s="91">
        <f t="shared" si="17"/>
        <v>-1438.237474724348</v>
      </c>
      <c r="AF96" s="64"/>
    </row>
    <row r="97" spans="1:32">
      <c r="A97" s="11">
        <v>37987</v>
      </c>
      <c r="B97" s="11">
        <v>39844</v>
      </c>
      <c r="C97" s="56">
        <v>6</v>
      </c>
      <c r="D97" s="12">
        <f t="shared" si="18"/>
        <v>1610510.0000000012</v>
      </c>
      <c r="E97" s="5">
        <f t="shared" si="0"/>
        <v>-8685.1948056660713</v>
      </c>
      <c r="F97" s="5">
        <f t="shared" si="11"/>
        <v>-1950.0116032155593</v>
      </c>
      <c r="G97" s="5">
        <f t="shared" si="12"/>
        <v>-6735.183202450512</v>
      </c>
      <c r="H97" s="5">
        <f t="shared" si="1"/>
        <v>-2684.1833333333352</v>
      </c>
      <c r="I97" s="5">
        <f t="shared" si="2"/>
        <v>-268.41833333333352</v>
      </c>
      <c r="J97" s="5">
        <f t="shared" si="3"/>
        <v>-600.27892712862331</v>
      </c>
      <c r="K97" s="5">
        <f t="shared" si="13"/>
        <v>-142551.77500000008</v>
      </c>
      <c r="L97" s="5">
        <f t="shared" si="14"/>
        <v>11151.879813333335</v>
      </c>
      <c r="M97" s="5">
        <f>(D97-$J$10)+SUM($G$37:G97)+SUM($H$37:H97)+SUM($I$37:I97)+SUM($J$37:J97)+SUM($L$37:L97)-$J$20-(D97*$K$27)</f>
        <v>456726.0237480058</v>
      </c>
      <c r="N97" s="62">
        <f>(-1*$J$10*$K$12)+SUM($E$37:E97)+SUM($H$37:H97)+SUM($I$37:I97)+SUM($J$37:J97)+K97</f>
        <v>-922373.17937448272</v>
      </c>
      <c r="O97" s="63">
        <f>(D97-$J$10)+SUM($L$37:L97)</f>
        <v>1185371.175813335</v>
      </c>
      <c r="P97" s="72">
        <f t="shared" si="4"/>
        <v>0.28513187755221503</v>
      </c>
      <c r="Q97" s="83">
        <f t="shared" si="19"/>
        <v>-12238.075399461364</v>
      </c>
      <c r="R97" s="84">
        <f t="shared" si="5"/>
        <v>11151.879813333335</v>
      </c>
      <c r="S97" s="84">
        <f t="shared" si="6"/>
        <v>-1086.1955861280294</v>
      </c>
      <c r="T97" s="89"/>
      <c r="U97" s="5">
        <f t="shared" si="20"/>
        <v>443320.65024944162</v>
      </c>
      <c r="V97" s="5">
        <f t="shared" si="7"/>
        <v>-5433.2065024944159</v>
      </c>
      <c r="W97" s="5">
        <f t="shared" si="8"/>
        <v>-1086.1955861280285</v>
      </c>
      <c r="X97" s="5">
        <f t="shared" si="23"/>
        <v>0</v>
      </c>
      <c r="Y97" s="12">
        <f t="shared" si="9"/>
        <v>337887.44374694722</v>
      </c>
      <c r="Z97" s="75">
        <f>(-1*$J$10*$K$12)+V97+SUM($W$37:W97)</f>
        <v>-210393.43506364408</v>
      </c>
      <c r="AA97" s="66">
        <f>U97-$U$37+SUM($X$48:X97)</f>
        <v>343320.65024944162</v>
      </c>
      <c r="AB97" s="71">
        <f t="shared" si="10"/>
        <v>0.63180305576353657</v>
      </c>
      <c r="AC97" s="93">
        <f t="shared" si="21"/>
        <v>-1086.1955861280285</v>
      </c>
      <c r="AD97" s="91">
        <f t="shared" si="22"/>
        <v>0</v>
      </c>
      <c r="AE97" s="91">
        <f t="shared" si="17"/>
        <v>-1086.1955861280285</v>
      </c>
      <c r="AF97" s="64"/>
    </row>
    <row r="98" spans="1:32">
      <c r="A98" s="11">
        <v>37987</v>
      </c>
      <c r="B98" s="11">
        <v>39872</v>
      </c>
      <c r="C98" s="56">
        <v>6</v>
      </c>
      <c r="D98" s="12">
        <f t="shared" si="18"/>
        <v>1623352.432902155</v>
      </c>
      <c r="E98" s="5">
        <f t="shared" si="0"/>
        <v>-8685.1948056660713</v>
      </c>
      <c r="F98" s="5">
        <f t="shared" si="11"/>
        <v>-1966.2616999090219</v>
      </c>
      <c r="G98" s="5">
        <f t="shared" si="12"/>
        <v>-6718.9331057570489</v>
      </c>
      <c r="H98" s="5">
        <f t="shared" si="1"/>
        <v>-2705.5873881702582</v>
      </c>
      <c r="I98" s="5">
        <f t="shared" si="2"/>
        <v>-270.55873881702581</v>
      </c>
      <c r="J98" s="5">
        <f t="shared" si="3"/>
        <v>-597.28823804149101</v>
      </c>
      <c r="K98" s="5">
        <f t="shared" si="13"/>
        <v>-143226.00272736314</v>
      </c>
      <c r="L98" s="5">
        <f t="shared" si="14"/>
        <v>11151.879813333335</v>
      </c>
      <c r="M98" s="5">
        <f>(D98-$J$10)+SUM($G$37:G98)+SUM($H$37:H98)+SUM($I$37:I98)+SUM($J$37:J98)+SUM($L$37:L98)-$J$20-(D98*$K$27)</f>
        <v>469753.7412653442</v>
      </c>
      <c r="N98" s="62">
        <f>(-1*$J$10*$K$12)+SUM($E$37:E98)+SUM($H$37:H98)+SUM($I$37:I98)+SUM($J$37:J98)+K98</f>
        <v>-935306.03627254046</v>
      </c>
      <c r="O98" s="63">
        <f>(D98-$J$10)+SUM($L$37:L98)</f>
        <v>1209365.4885288221</v>
      </c>
      <c r="P98" s="72">
        <f t="shared" si="4"/>
        <v>0.29301580619375256</v>
      </c>
      <c r="Q98" s="83">
        <f t="shared" si="19"/>
        <v>-12258.629170694847</v>
      </c>
      <c r="R98" s="84">
        <f t="shared" si="5"/>
        <v>11151.879813333335</v>
      </c>
      <c r="S98" s="84">
        <f t="shared" si="6"/>
        <v>-1106.749357361512</v>
      </c>
      <c r="T98" s="89"/>
      <c r="U98" s="5">
        <f t="shared" si="20"/>
        <v>451522.62948867696</v>
      </c>
      <c r="V98" s="5">
        <f t="shared" si="7"/>
        <v>-5515.2262948867701</v>
      </c>
      <c r="W98" s="5">
        <f t="shared" si="8"/>
        <v>-1106.7493573615116</v>
      </c>
      <c r="X98" s="5">
        <f t="shared" si="23"/>
        <v>0</v>
      </c>
      <c r="Y98" s="12">
        <f t="shared" si="9"/>
        <v>346007.40319379017</v>
      </c>
      <c r="Z98" s="75">
        <f>(-1*$J$10*$K$12)+V98+SUM($W$37:W98)</f>
        <v>-211582.20421339796</v>
      </c>
      <c r="AA98" s="66">
        <f>U98-$U$37+SUM($X$48:X98)</f>
        <v>351522.62948867696</v>
      </c>
      <c r="AB98" s="71">
        <f t="shared" si="10"/>
        <v>0.66139978924757603</v>
      </c>
      <c r="AC98" s="93">
        <f t="shared" si="21"/>
        <v>-1106.7493573615116</v>
      </c>
      <c r="AD98" s="91">
        <f t="shared" si="22"/>
        <v>0</v>
      </c>
      <c r="AE98" s="91">
        <f t="shared" si="17"/>
        <v>-1106.7493573615116</v>
      </c>
      <c r="AF98" s="64"/>
    </row>
    <row r="99" spans="1:32">
      <c r="A99" s="11">
        <v>37987</v>
      </c>
      <c r="B99" s="11">
        <v>39903</v>
      </c>
      <c r="C99" s="56">
        <v>6</v>
      </c>
      <c r="D99" s="12">
        <f t="shared" si="18"/>
        <v>1636297.2731677194</v>
      </c>
      <c r="E99" s="5">
        <f t="shared" si="0"/>
        <v>-8685.1948056660713</v>
      </c>
      <c r="F99" s="5">
        <f t="shared" si="11"/>
        <v>-1982.6472140749308</v>
      </c>
      <c r="G99" s="5">
        <f t="shared" si="12"/>
        <v>-6702.5475915911402</v>
      </c>
      <c r="H99" s="5">
        <f t="shared" si="1"/>
        <v>-2727.162121946199</v>
      </c>
      <c r="I99" s="5">
        <f t="shared" si="2"/>
        <v>-272.71621219461991</v>
      </c>
      <c r="J99" s="5">
        <f t="shared" si="3"/>
        <v>-594.27609391656404</v>
      </c>
      <c r="K99" s="5">
        <f t="shared" si="13"/>
        <v>-143905.60684130527</v>
      </c>
      <c r="L99" s="5">
        <f t="shared" si="14"/>
        <v>11151.879813333335</v>
      </c>
      <c r="M99" s="5">
        <f>(D99-$J$10)+SUM($G$37:G99)+SUM($H$37:H99)+SUM($I$37:I99)+SUM($J$37:J99)+SUM($L$37:L99)-$J$20-(D99*$K$27)</f>
        <v>482874.15521065134</v>
      </c>
      <c r="N99" s="62">
        <f>(-1*$J$10*$K$12)+SUM($E$37:E99)+SUM($H$37:H99)+SUM($I$37:I99)+SUM($J$37:J99)+K99</f>
        <v>-948264.98962020618</v>
      </c>
      <c r="O99" s="63">
        <f>(D99-$J$10)+SUM($L$37:L99)</f>
        <v>1233462.2086077197</v>
      </c>
      <c r="P99" s="72">
        <f t="shared" si="4"/>
        <v>0.30075687925770533</v>
      </c>
      <c r="Q99" s="83">
        <f t="shared" si="19"/>
        <v>-12279.349233723455</v>
      </c>
      <c r="R99" s="84">
        <f t="shared" si="5"/>
        <v>11151.879813333335</v>
      </c>
      <c r="S99" s="84">
        <f t="shared" si="6"/>
        <v>-1127.4694203901199</v>
      </c>
      <c r="T99" s="89"/>
      <c r="U99" s="5">
        <f t="shared" si="20"/>
        <v>459876.82061047171</v>
      </c>
      <c r="V99" s="5">
        <f t="shared" si="7"/>
        <v>-5598.7682061047171</v>
      </c>
      <c r="W99" s="5">
        <f t="shared" si="8"/>
        <v>-1127.4694203901195</v>
      </c>
      <c r="X99" s="5">
        <f t="shared" si="23"/>
        <v>0</v>
      </c>
      <c r="Y99" s="12">
        <f t="shared" si="9"/>
        <v>354278.05240436702</v>
      </c>
      <c r="Z99" s="75">
        <f>(-1*$J$10*$K$12)+V99+SUM($W$37:W99)</f>
        <v>-212793.21554500604</v>
      </c>
      <c r="AA99" s="66">
        <f>U99-$U$37+SUM($X$48:X99)</f>
        <v>359876.82061047171</v>
      </c>
      <c r="AB99" s="71">
        <f t="shared" si="10"/>
        <v>0.69120439149695212</v>
      </c>
      <c r="AC99" s="93">
        <f t="shared" si="21"/>
        <v>-1127.4694203901195</v>
      </c>
      <c r="AD99" s="91">
        <f t="shared" si="22"/>
        <v>0</v>
      </c>
      <c r="AE99" s="91">
        <f t="shared" si="17"/>
        <v>-1127.4694203901195</v>
      </c>
      <c r="AF99" s="64"/>
    </row>
    <row r="100" spans="1:32">
      <c r="A100" s="11">
        <v>37987</v>
      </c>
      <c r="B100" s="11">
        <v>39933</v>
      </c>
      <c r="C100" s="56">
        <v>6</v>
      </c>
      <c r="D100" s="12">
        <f t="shared" si="18"/>
        <v>1649345.3374073911</v>
      </c>
      <c r="E100" s="5">
        <f t="shared" si="0"/>
        <v>-8685.1948056660713</v>
      </c>
      <c r="F100" s="5">
        <f t="shared" si="11"/>
        <v>-1999.1692741922216</v>
      </c>
      <c r="G100" s="5">
        <f t="shared" si="12"/>
        <v>-6686.0255314738488</v>
      </c>
      <c r="H100" s="5">
        <f t="shared" si="1"/>
        <v>-2748.9088956789851</v>
      </c>
      <c r="I100" s="5">
        <f t="shared" si="2"/>
        <v>-274.89088956789851</v>
      </c>
      <c r="J100" s="5">
        <f t="shared" si="3"/>
        <v>-591.24234361116737</v>
      </c>
      <c r="K100" s="5">
        <f t="shared" si="13"/>
        <v>-144590.63021388804</v>
      </c>
      <c r="L100" s="5">
        <f t="shared" si="14"/>
        <v>11151.879813333335</v>
      </c>
      <c r="M100" s="5">
        <f>(D100-$J$10)+SUM($G$37:G100)+SUM($H$37:H100)+SUM($I$37:I100)+SUM($J$37:J100)+SUM($L$37:L100)-$J$20-(D100*$K$27)</f>
        <v>496088.00823074172</v>
      </c>
      <c r="N100" s="62">
        <f>(-1*$J$10*$K$12)+SUM($E$37:E100)+SUM($H$37:H100)+SUM($I$37:I100)+SUM($J$37:J100)+K100</f>
        <v>-961250.24992731318</v>
      </c>
      <c r="O100" s="63">
        <f>(D100-$J$10)+SUM($L$37:L100)</f>
        <v>1257662.1526607249</v>
      </c>
      <c r="P100" s="72">
        <f t="shared" si="4"/>
        <v>0.30836080693432905</v>
      </c>
      <c r="Q100" s="83">
        <f t="shared" si="19"/>
        <v>-12300.236934524122</v>
      </c>
      <c r="R100" s="84">
        <f t="shared" si="5"/>
        <v>11151.879813333335</v>
      </c>
      <c r="S100" s="84">
        <f t="shared" si="6"/>
        <v>-1148.3571211907874</v>
      </c>
      <c r="T100" s="89"/>
      <c r="U100" s="5">
        <f t="shared" si="20"/>
        <v>468385.82976580033</v>
      </c>
      <c r="V100" s="5">
        <f t="shared" si="7"/>
        <v>-5683.8582976580037</v>
      </c>
      <c r="W100" s="5">
        <f t="shared" si="8"/>
        <v>-1148.3571211907874</v>
      </c>
      <c r="X100" s="5">
        <f t="shared" si="23"/>
        <v>0</v>
      </c>
      <c r="Y100" s="12">
        <f t="shared" si="9"/>
        <v>362701.97146814235</v>
      </c>
      <c r="Z100" s="75">
        <f>(-1*$J$10*$K$12)+V100+SUM($W$37:W100)</f>
        <v>-214026.66275775008</v>
      </c>
      <c r="AA100" s="66">
        <f>U100-$U$37+SUM($X$48:X100)</f>
        <v>368385.82976580033</v>
      </c>
      <c r="AB100" s="71">
        <f t="shared" si="10"/>
        <v>0.72121466091710473</v>
      </c>
      <c r="AC100" s="93">
        <f t="shared" si="21"/>
        <v>-1148.3571211907874</v>
      </c>
      <c r="AD100" s="91">
        <f t="shared" si="22"/>
        <v>0</v>
      </c>
      <c r="AE100" s="91">
        <f t="shared" si="17"/>
        <v>-1148.3571211907874</v>
      </c>
      <c r="AF100" s="64"/>
    </row>
    <row r="101" spans="1:32">
      <c r="A101" s="11">
        <v>37987</v>
      </c>
      <c r="B101" s="11">
        <v>39964</v>
      </c>
      <c r="C101" s="56">
        <v>6</v>
      </c>
      <c r="D101" s="12">
        <f t="shared" si="18"/>
        <v>1662497.4487436353</v>
      </c>
      <c r="E101" s="5">
        <f t="shared" ref="E101:E164" si="24">PMT($K$13/12,$K$11*12,($J$10)*(1-$K$12))</f>
        <v>-8685.1948056660713</v>
      </c>
      <c r="F101" s="5">
        <f t="shared" si="11"/>
        <v>-2015.8290181438235</v>
      </c>
      <c r="G101" s="5">
        <f t="shared" si="12"/>
        <v>-6669.365787522247</v>
      </c>
      <c r="H101" s="5">
        <f t="shared" ref="H101:H164" si="25">(D101*$K$15)/-12</f>
        <v>-2770.8290812393921</v>
      </c>
      <c r="I101" s="5">
        <f t="shared" ref="I101:I164" si="26">(D101*$K$14)/-12</f>
        <v>-277.08290812393926</v>
      </c>
      <c r="J101" s="5">
        <f t="shared" ref="J101:J164" si="27">IF(L101&gt;((G101+H101+I101)*-1),((L101+(G101+H101+I101))*$K$19)*-1,0)</f>
        <v>-588.18683494358038</v>
      </c>
      <c r="K101" s="5">
        <f t="shared" si="13"/>
        <v>-145281.11605904088</v>
      </c>
      <c r="L101" s="5">
        <f t="shared" si="14"/>
        <v>11151.879813333335</v>
      </c>
      <c r="M101" s="5">
        <f>(D101-$J$10)+SUM($G$37:G101)+SUM($H$37:H101)+SUM($I$37:I101)+SUM($J$37:J101)+SUM($L$37:L101)-$J$20-(D101*$K$27)</f>
        <v>509396.04892333737</v>
      </c>
      <c r="N101" s="62">
        <f>(-1*$J$10*$K$12)+SUM($E$37:E101)+SUM($H$37:H101)+SUM($I$37:I101)+SUM($J$37:J101)+K101</f>
        <v>-974262.02940243902</v>
      </c>
      <c r="O101" s="63">
        <f>(D101-$J$10)+SUM($L$37:L101)</f>
        <v>1281966.1438103025</v>
      </c>
      <c r="P101" s="72">
        <f t="shared" ref="P101:P164" si="28">(O101+N101)/(N101*-1)</f>
        <v>0.31583301526858537</v>
      </c>
      <c r="Q101" s="83">
        <f t="shared" si="19"/>
        <v>-12321.293629972983</v>
      </c>
      <c r="R101" s="84">
        <f t="shared" ref="R101:R164" si="29">L101</f>
        <v>11151.879813333335</v>
      </c>
      <c r="S101" s="84">
        <f t="shared" ref="S101:S164" si="30">SUM(Q101:R101)</f>
        <v>-1169.4138166396478</v>
      </c>
      <c r="T101" s="89"/>
      <c r="U101" s="5">
        <f t="shared" si="20"/>
        <v>477052.3062025106</v>
      </c>
      <c r="V101" s="5">
        <f t="shared" ref="V101:V164" si="31">(-1*$U$37*$L$21)-(U101*$L$28)</f>
        <v>-5770.5230620251059</v>
      </c>
      <c r="W101" s="5">
        <f t="shared" ref="W101:W164" si="32">IF(L101+E101+H101+I101+J101&lt;0,(L101+E101+H101+I101+J101),0)</f>
        <v>-1169.4138166396481</v>
      </c>
      <c r="X101" s="5">
        <f t="shared" si="23"/>
        <v>0</v>
      </c>
      <c r="Y101" s="12">
        <f t="shared" ref="Y101:Y164" si="33">U101-$U$37+V101</f>
        <v>371281.78314048552</v>
      </c>
      <c r="Z101" s="75">
        <f>(-1*$J$10*$K$12)+V101+SUM($W$37:W101)</f>
        <v>-215282.74133875684</v>
      </c>
      <c r="AA101" s="66">
        <f>U101-$U$37+SUM($X$48:X101)</f>
        <v>377052.3062025106</v>
      </c>
      <c r="AB101" s="71">
        <f t="shared" ref="AB101:AB164" si="34">(AA101+Z101)/(Z101*-1)</f>
        <v>0.75142839531758965</v>
      </c>
      <c r="AC101" s="93">
        <f t="shared" si="21"/>
        <v>-1169.4138166396481</v>
      </c>
      <c r="AD101" s="91">
        <f t="shared" si="22"/>
        <v>0</v>
      </c>
      <c r="AE101" s="91">
        <f t="shared" si="17"/>
        <v>-1169.4138166396481</v>
      </c>
      <c r="AF101" s="64"/>
    </row>
    <row r="102" spans="1:32">
      <c r="A102" s="11">
        <v>37987</v>
      </c>
      <c r="B102" s="11">
        <v>39994</v>
      </c>
      <c r="C102" s="56">
        <v>6</v>
      </c>
      <c r="D102" s="12">
        <f t="shared" si="18"/>
        <v>1675754.4368626112</v>
      </c>
      <c r="E102" s="5">
        <f t="shared" si="24"/>
        <v>-8685.1948056660713</v>
      </c>
      <c r="F102" s="5">
        <f t="shared" ref="F102:F165" si="35">PPMT($K$13/12,ROW()-36,12*$K$11,$J$10*(1-$K$12))</f>
        <v>-2032.6275932950223</v>
      </c>
      <c r="G102" s="5">
        <f t="shared" ref="G102:G165" si="36">IPMT($K$13/12,ROW()-36,$K$11*12,$J$10*(1-$K$12))</f>
        <v>-6652.5672123710492</v>
      </c>
      <c r="H102" s="5">
        <f t="shared" si="25"/>
        <v>-2792.9240614376854</v>
      </c>
      <c r="I102" s="5">
        <f t="shared" si="26"/>
        <v>-279.29240614376857</v>
      </c>
      <c r="J102" s="5">
        <f t="shared" si="27"/>
        <v>-585.10941468614101</v>
      </c>
      <c r="K102" s="5">
        <f t="shared" ref="K102:K165" si="37">-$J$20-(D102*$K$27)</f>
        <v>-145977.10793528712</v>
      </c>
      <c r="L102" s="5">
        <f t="shared" ref="L102:L165" si="38">IF(YEAR(B102)=YEAR(B101),L101,(L101*(1+$K$18)))</f>
        <v>11151.879813333335</v>
      </c>
      <c r="M102" s="5">
        <f>(D102-$J$10)+SUM($G$37:G102)+SUM($H$37:H102)+SUM($I$37:I102)+SUM($J$37:J102)+SUM($L$37:L102)-$J$20-(D102*$K$27)</f>
        <v>522799.03188476182</v>
      </c>
      <c r="N102" s="62">
        <f>(-1*$J$10*$K$12)+SUM($E$37:E102)+SUM($H$37:H102)+SUM($I$37:I102)+SUM($J$37:J102)+K102</f>
        <v>-987300.54196661897</v>
      </c>
      <c r="O102" s="63">
        <f>(D102-$J$10)+SUM($L$37:L102)</f>
        <v>1306375.0117426119</v>
      </c>
      <c r="P102" s="72">
        <f t="shared" si="28"/>
        <v>0.32317866365232983</v>
      </c>
      <c r="Q102" s="83">
        <f t="shared" si="19"/>
        <v>-12342.520687933666</v>
      </c>
      <c r="R102" s="84">
        <f t="shared" si="29"/>
        <v>11151.879813333335</v>
      </c>
      <c r="S102" s="84">
        <f t="shared" si="30"/>
        <v>-1190.6408746003308</v>
      </c>
      <c r="T102" s="89"/>
      <c r="U102" s="5">
        <f t="shared" si="20"/>
        <v>485878.94296645874</v>
      </c>
      <c r="V102" s="5">
        <f t="shared" si="31"/>
        <v>-5858.7894296645873</v>
      </c>
      <c r="W102" s="5">
        <f t="shared" si="32"/>
        <v>-1190.6408746003315</v>
      </c>
      <c r="X102" s="5">
        <f t="shared" si="23"/>
        <v>0</v>
      </c>
      <c r="Y102" s="12">
        <f t="shared" si="33"/>
        <v>380020.15353679413</v>
      </c>
      <c r="Z102" s="75">
        <f>(-1*$J$10*$K$12)+V102+SUM($W$37:W102)</f>
        <v>-216561.64858099664</v>
      </c>
      <c r="AA102" s="66">
        <f>U102-$U$37+SUM($X$48:X102)</f>
        <v>385878.94296645874</v>
      </c>
      <c r="AB102" s="71">
        <f t="shared" si="34"/>
        <v>0.7818433942246954</v>
      </c>
      <c r="AC102" s="93">
        <f t="shared" si="21"/>
        <v>-1190.6408746003315</v>
      </c>
      <c r="AD102" s="91">
        <f t="shared" si="22"/>
        <v>0</v>
      </c>
      <c r="AE102" s="91">
        <f t="shared" ref="AE102:AE165" si="39">SUM(AC102:AD102)</f>
        <v>-1190.6408746003315</v>
      </c>
      <c r="AF102" s="64"/>
    </row>
    <row r="103" spans="1:32">
      <c r="A103" s="11">
        <v>37987</v>
      </c>
      <c r="B103" s="11">
        <v>40025</v>
      </c>
      <c r="C103" s="56">
        <v>6</v>
      </c>
      <c r="D103" s="12">
        <f t="shared" ref="D103:D166" si="40">D102*((1+$K$16)^(1/12))</f>
        <v>1689117.1380665123</v>
      </c>
      <c r="E103" s="5">
        <f t="shared" si="24"/>
        <v>-8685.1948056660713</v>
      </c>
      <c r="F103" s="5">
        <f t="shared" si="35"/>
        <v>-2049.5661565724804</v>
      </c>
      <c r="G103" s="5">
        <f t="shared" si="36"/>
        <v>-6635.62864909359</v>
      </c>
      <c r="H103" s="5">
        <f t="shared" si="25"/>
        <v>-2815.195230110854</v>
      </c>
      <c r="I103" s="5">
        <f t="shared" si="26"/>
        <v>-281.51952301108537</v>
      </c>
      <c r="J103" s="5">
        <f t="shared" si="27"/>
        <v>-582.00992855830043</v>
      </c>
      <c r="K103" s="5">
        <f t="shared" si="37"/>
        <v>-146678.64974849191</v>
      </c>
      <c r="L103" s="5">
        <f t="shared" si="38"/>
        <v>11151.879813333335</v>
      </c>
      <c r="M103" s="5">
        <f>(D103-$J$10)+SUM($G$37:G103)+SUM($H$37:H103)+SUM($I$37:I103)+SUM($J$37:J103)+SUM($L$37:L103)-$J$20-(D103*$K$27)</f>
        <v>536297.71775801759</v>
      </c>
      <c r="N103" s="62">
        <f>(-1*$J$10*$K$12)+SUM($E$37:E103)+SUM($H$37:H103)+SUM($I$37:I103)+SUM($J$37:J103)+K103</f>
        <v>-1000366.0032671699</v>
      </c>
      <c r="O103" s="63">
        <f>(D103-$J$10)+SUM($L$37:L103)</f>
        <v>1330889.5927598462</v>
      </c>
      <c r="P103" s="72">
        <f t="shared" si="28"/>
        <v>0.33040266103925431</v>
      </c>
      <c r="Q103" s="83">
        <f t="shared" ref="Q103:Q166" si="41">E103+H103+I103+J103</f>
        <v>-12363.919487346311</v>
      </c>
      <c r="R103" s="84">
        <f t="shared" si="29"/>
        <v>11151.879813333335</v>
      </c>
      <c r="S103" s="84">
        <f t="shared" si="30"/>
        <v>-1212.0396740129763</v>
      </c>
      <c r="T103" s="89"/>
      <c r="U103" s="5">
        <f t="shared" ref="U103:U166" si="42">(U102-W102)*(1+$L$16)^(1/12)</f>
        <v>494868.47761396092</v>
      </c>
      <c r="V103" s="5">
        <f t="shared" si="31"/>
        <v>-5948.6847761396093</v>
      </c>
      <c r="W103" s="5">
        <f t="shared" si="32"/>
        <v>-1212.0396740129763</v>
      </c>
      <c r="X103" s="5">
        <f t="shared" si="23"/>
        <v>0</v>
      </c>
      <c r="Y103" s="12">
        <f t="shared" si="33"/>
        <v>388919.7928378213</v>
      </c>
      <c r="Z103" s="75">
        <f>(-1*$J$10*$K$12)+V103+SUM($W$37:W103)</f>
        <v>-217863.58360148466</v>
      </c>
      <c r="AA103" s="66">
        <f>U103-$U$37+SUM($X$48:X103)</f>
        <v>394868.47761396092</v>
      </c>
      <c r="AB103" s="71">
        <f t="shared" si="34"/>
        <v>0.81245746116181139</v>
      </c>
      <c r="AC103" s="93">
        <f t="shared" ref="AC103:AC166" si="43">W103</f>
        <v>-1212.0396740129763</v>
      </c>
      <c r="AD103" s="91">
        <f t="shared" ref="AD103:AD166" si="44">X103</f>
        <v>0</v>
      </c>
      <c r="AE103" s="91">
        <f t="shared" si="39"/>
        <v>-1212.0396740129763</v>
      </c>
      <c r="AF103" s="64"/>
    </row>
    <row r="104" spans="1:32">
      <c r="A104" s="11">
        <v>37987</v>
      </c>
      <c r="B104" s="11">
        <v>40056</v>
      </c>
      <c r="C104" s="56">
        <v>6</v>
      </c>
      <c r="D104" s="12">
        <f t="shared" si="40"/>
        <v>1702586.3953263226</v>
      </c>
      <c r="E104" s="5">
        <f t="shared" si="24"/>
        <v>-8685.1948056660713</v>
      </c>
      <c r="F104" s="5">
        <f t="shared" si="35"/>
        <v>-2066.6458745439177</v>
      </c>
      <c r="G104" s="5">
        <f t="shared" si="36"/>
        <v>-6618.5489311221527</v>
      </c>
      <c r="H104" s="5">
        <f t="shared" si="25"/>
        <v>-2837.6439922105378</v>
      </c>
      <c r="I104" s="5">
        <f t="shared" si="26"/>
        <v>-283.76439922105379</v>
      </c>
      <c r="J104" s="5">
        <f t="shared" si="27"/>
        <v>-578.8882212196321</v>
      </c>
      <c r="K104" s="5">
        <f t="shared" si="37"/>
        <v>-147385.78575463194</v>
      </c>
      <c r="L104" s="5">
        <f t="shared" si="38"/>
        <v>11151.879813333335</v>
      </c>
      <c r="M104" s="5">
        <f>(D104-$J$10)+SUM($G$37:G104)+SUM($H$37:H104)+SUM($I$37:I104)+SUM($J$37:J104)+SUM($L$37:L104)-$J$20-(D104*$K$27)</f>
        <v>549892.87328124791</v>
      </c>
      <c r="N104" s="62">
        <f>(-1*$J$10*$K$12)+SUM($E$37:E104)+SUM($H$37:H104)+SUM($I$37:I104)+SUM($J$37:J104)+K104</f>
        <v>-1013458.6306916274</v>
      </c>
      <c r="O104" s="63">
        <f>(D104-$J$10)+SUM($L$37:L104)</f>
        <v>1355510.7298329901</v>
      </c>
      <c r="P104" s="72">
        <f t="shared" si="28"/>
        <v>0.33750968099006839</v>
      </c>
      <c r="Q104" s="83">
        <f t="shared" si="41"/>
        <v>-12385.491418317295</v>
      </c>
      <c r="R104" s="84">
        <f t="shared" si="29"/>
        <v>11151.879813333335</v>
      </c>
      <c r="S104" s="84">
        <f t="shared" si="30"/>
        <v>-1233.6116049839602</v>
      </c>
      <c r="T104" s="89"/>
      <c r="U104" s="5">
        <f t="shared" si="42"/>
        <v>504023.69293574255</v>
      </c>
      <c r="V104" s="5">
        <f t="shared" si="31"/>
        <v>-6040.2369293574257</v>
      </c>
      <c r="W104" s="5">
        <f t="shared" si="32"/>
        <v>-1233.6116049839602</v>
      </c>
      <c r="X104" s="5">
        <f t="shared" si="23"/>
        <v>0</v>
      </c>
      <c r="Y104" s="12">
        <f t="shared" si="33"/>
        <v>397983.45600638515</v>
      </c>
      <c r="Z104" s="75">
        <f>(-1*$J$10*$K$12)+V104+SUM($W$37:W104)</f>
        <v>-219188.74735968641</v>
      </c>
      <c r="AA104" s="66">
        <f>U104-$U$37+SUM($X$48:X104)</f>
        <v>404023.69293574255</v>
      </c>
      <c r="AB104" s="71">
        <f t="shared" si="34"/>
        <v>0.84326840589468743</v>
      </c>
      <c r="AC104" s="93">
        <f t="shared" si="43"/>
        <v>-1233.6116049839602</v>
      </c>
      <c r="AD104" s="91">
        <f t="shared" si="44"/>
        <v>0</v>
      </c>
      <c r="AE104" s="91">
        <f t="shared" si="39"/>
        <v>-1233.6116049839602</v>
      </c>
      <c r="AF104" s="64"/>
    </row>
    <row r="105" spans="1:32">
      <c r="A105" s="11">
        <v>37987</v>
      </c>
      <c r="B105" s="11">
        <v>40086</v>
      </c>
      <c r="C105" s="56">
        <v>6</v>
      </c>
      <c r="D105" s="12">
        <f t="shared" si="40"/>
        <v>1716163.0583349958</v>
      </c>
      <c r="E105" s="5">
        <f t="shared" si="24"/>
        <v>-8685.1948056660713</v>
      </c>
      <c r="F105" s="5">
        <f t="shared" si="35"/>
        <v>-2083.8679234984506</v>
      </c>
      <c r="G105" s="5">
        <f t="shared" si="36"/>
        <v>-6601.3268821676202</v>
      </c>
      <c r="H105" s="5">
        <f t="shared" si="25"/>
        <v>-2860.2717638916597</v>
      </c>
      <c r="I105" s="5">
        <f t="shared" si="26"/>
        <v>-286.02717638916596</v>
      </c>
      <c r="J105" s="5">
        <f t="shared" si="27"/>
        <v>-575.744136262805</v>
      </c>
      <c r="K105" s="5">
        <f t="shared" si="37"/>
        <v>-148098.56056258728</v>
      </c>
      <c r="L105" s="5">
        <f t="shared" si="38"/>
        <v>11151.879813333335</v>
      </c>
      <c r="M105" s="5">
        <f>(D105-$J$10)+SUM($G$37:G105)+SUM($H$37:H105)+SUM($I$37:I105)+SUM($J$37:J105)+SUM($L$37:L105)-$J$20-(D105*$K$27)</f>
        <v>563585.27133658784</v>
      </c>
      <c r="N105" s="62">
        <f>(-1*$J$10*$K$12)+SUM($E$37:E105)+SUM($H$37:H105)+SUM($I$37:I105)+SUM($J$37:J105)+K105</f>
        <v>-1026578.6433817924</v>
      </c>
      <c r="O105" s="63">
        <f>(D105-$J$10)+SUM($L$37:L105)</f>
        <v>1380239.2726549967</v>
      </c>
      <c r="P105" s="72">
        <f t="shared" si="28"/>
        <v>0.34450417564519242</v>
      </c>
      <c r="Q105" s="83">
        <f t="shared" si="41"/>
        <v>-12407.237882209702</v>
      </c>
      <c r="R105" s="84">
        <f t="shared" si="29"/>
        <v>11151.879813333335</v>
      </c>
      <c r="S105" s="84">
        <f t="shared" si="30"/>
        <v>-1255.3580688763668</v>
      </c>
      <c r="T105" s="89"/>
      <c r="U105" s="5">
        <f t="shared" si="42"/>
        <v>513347.41769257077</v>
      </c>
      <c r="V105" s="5">
        <f t="shared" si="31"/>
        <v>-6133.474176925708</v>
      </c>
      <c r="W105" s="5">
        <f t="shared" si="32"/>
        <v>-1255.3580688763673</v>
      </c>
      <c r="X105" s="5">
        <f t="shared" si="23"/>
        <v>0</v>
      </c>
      <c r="Y105" s="12">
        <f t="shared" si="33"/>
        <v>407213.94351564505</v>
      </c>
      <c r="Z105" s="75">
        <f>(-1*$J$10*$K$12)+V105+SUM($W$37:W105)</f>
        <v>-220537.34267613105</v>
      </c>
      <c r="AA105" s="66">
        <f>U105-$U$37+SUM($X$48:X105)</f>
        <v>413347.41769257077</v>
      </c>
      <c r="AB105" s="71">
        <f t="shared" si="34"/>
        <v>0.87427404663884944</v>
      </c>
      <c r="AC105" s="93">
        <f t="shared" si="43"/>
        <v>-1255.3580688763673</v>
      </c>
      <c r="AD105" s="91">
        <f t="shared" si="44"/>
        <v>0</v>
      </c>
      <c r="AE105" s="91">
        <f t="shared" si="39"/>
        <v>-1255.3580688763673</v>
      </c>
      <c r="AF105" s="64"/>
    </row>
    <row r="106" spans="1:32">
      <c r="A106" s="11">
        <v>37987</v>
      </c>
      <c r="B106" s="11">
        <v>40117</v>
      </c>
      <c r="C106" s="56">
        <v>6</v>
      </c>
      <c r="D106" s="12">
        <f t="shared" si="40"/>
        <v>1729847.983561056</v>
      </c>
      <c r="E106" s="5">
        <f t="shared" si="24"/>
        <v>-8685.1948056660713</v>
      </c>
      <c r="F106" s="5">
        <f t="shared" si="35"/>
        <v>-2101.2334895276044</v>
      </c>
      <c r="G106" s="5">
        <f t="shared" si="36"/>
        <v>-6583.9613161384668</v>
      </c>
      <c r="H106" s="5">
        <f t="shared" si="25"/>
        <v>-2883.0799726017599</v>
      </c>
      <c r="I106" s="5">
        <f t="shared" si="26"/>
        <v>-288.30799726017602</v>
      </c>
      <c r="J106" s="5">
        <f t="shared" si="27"/>
        <v>-572.5775162065022</v>
      </c>
      <c r="K106" s="5">
        <f t="shared" si="37"/>
        <v>-148817.01913695544</v>
      </c>
      <c r="L106" s="5">
        <f t="shared" si="38"/>
        <v>11151.879813333335</v>
      </c>
      <c r="M106" s="5">
        <f>(D106-$J$10)+SUM($G$37:G106)+SUM($H$37:H106)+SUM($I$37:I106)+SUM($J$37:J106)+SUM($L$37:L106)-$J$20-(D106*$K$27)</f>
        <v>577375.69099940639</v>
      </c>
      <c r="N106" s="62">
        <f>(-1*$J$10*$K$12)+SUM($E$37:E106)+SUM($H$37:H106)+SUM($I$37:I106)+SUM($J$37:J106)+K106</f>
        <v>-1039726.2622478951</v>
      </c>
      <c r="O106" s="63">
        <f>(D106-$J$10)+SUM($L$37:L106)</f>
        <v>1405076.0776943902</v>
      </c>
      <c r="P106" s="72">
        <f t="shared" si="28"/>
        <v>0.35139038871308909</v>
      </c>
      <c r="Q106" s="83">
        <f t="shared" si="41"/>
        <v>-12429.160291734508</v>
      </c>
      <c r="R106" s="84">
        <f t="shared" si="29"/>
        <v>11151.879813333335</v>
      </c>
      <c r="S106" s="84">
        <f t="shared" si="30"/>
        <v>-1277.2804784011732</v>
      </c>
      <c r="T106" s="89"/>
      <c r="U106" s="5">
        <f t="shared" si="42"/>
        <v>522842.52736275754</v>
      </c>
      <c r="V106" s="5">
        <f t="shared" si="31"/>
        <v>-6228.4252736275757</v>
      </c>
      <c r="W106" s="5">
        <f t="shared" si="32"/>
        <v>-1277.2804784011746</v>
      </c>
      <c r="X106" s="5">
        <f t="shared" si="23"/>
        <v>0</v>
      </c>
      <c r="Y106" s="12">
        <f t="shared" si="33"/>
        <v>416614.10208912997</v>
      </c>
      <c r="Z106" s="75">
        <f>(-1*$J$10*$K$12)+V106+SUM($W$37:W106)</f>
        <v>-221909.57425123412</v>
      </c>
      <c r="AA106" s="66">
        <f>U106-$U$37+SUM($X$48:X106)</f>
        <v>422842.52736275754</v>
      </c>
      <c r="AB106" s="71">
        <f t="shared" si="34"/>
        <v>0.9054722122265797</v>
      </c>
      <c r="AC106" s="93">
        <f t="shared" si="43"/>
        <v>-1277.2804784011746</v>
      </c>
      <c r="AD106" s="91">
        <f t="shared" si="44"/>
        <v>0</v>
      </c>
      <c r="AE106" s="91">
        <f t="shared" si="39"/>
        <v>-1277.2804784011746</v>
      </c>
      <c r="AF106" s="64"/>
    </row>
    <row r="107" spans="1:32">
      <c r="A107" s="11">
        <v>37987</v>
      </c>
      <c r="B107" s="11">
        <v>40147</v>
      </c>
      <c r="C107" s="56">
        <v>6</v>
      </c>
      <c r="D107" s="12">
        <f t="shared" si="40"/>
        <v>1743642.0343026279</v>
      </c>
      <c r="E107" s="5">
        <f t="shared" si="24"/>
        <v>-8685.1948056660713</v>
      </c>
      <c r="F107" s="5">
        <f t="shared" si="35"/>
        <v>-2118.7437686070007</v>
      </c>
      <c r="G107" s="5">
        <f t="shared" si="36"/>
        <v>-6566.4510370590706</v>
      </c>
      <c r="H107" s="5">
        <f t="shared" si="25"/>
        <v>-2906.0700571710463</v>
      </c>
      <c r="I107" s="5">
        <f t="shared" si="26"/>
        <v>-290.60700571710464</v>
      </c>
      <c r="J107" s="5">
        <f t="shared" si="27"/>
        <v>-569.38820248830621</v>
      </c>
      <c r="K107" s="5">
        <f t="shared" si="37"/>
        <v>-149541.20680088797</v>
      </c>
      <c r="L107" s="5">
        <f t="shared" si="38"/>
        <v>11151.879813333335</v>
      </c>
      <c r="M107" s="5">
        <f>(D107-$J$10)+SUM($G$37:G107)+SUM($H$37:H107)+SUM($I$37:I107)+SUM($J$37:J107)+SUM($L$37:L107)-$J$20-(D107*$K$27)</f>
        <v>591264.91758794372</v>
      </c>
      <c r="N107" s="62">
        <f>(-1*$J$10*$K$12)+SUM($E$37:E107)+SUM($H$37:H107)+SUM($I$37:I107)+SUM($J$37:J107)+K107</f>
        <v>-1052901.7099828704</v>
      </c>
      <c r="O107" s="63">
        <f>(D107-$J$10)+SUM($L$37:L107)</f>
        <v>1430022.0082492954</v>
      </c>
      <c r="P107" s="72">
        <f t="shared" si="28"/>
        <v>0.35817236755419496</v>
      </c>
      <c r="Q107" s="83">
        <f t="shared" si="41"/>
        <v>-12451.260071042529</v>
      </c>
      <c r="R107" s="84">
        <f t="shared" si="29"/>
        <v>11151.879813333335</v>
      </c>
      <c r="S107" s="84">
        <f t="shared" si="30"/>
        <v>-1299.3802577091938</v>
      </c>
      <c r="T107" s="89"/>
      <c r="U107" s="5">
        <f t="shared" si="42"/>
        <v>532511.94490172458</v>
      </c>
      <c r="V107" s="5">
        <f t="shared" si="31"/>
        <v>-6325.1194490172456</v>
      </c>
      <c r="W107" s="5">
        <f t="shared" si="32"/>
        <v>-1299.3802577091935</v>
      </c>
      <c r="X107" s="5">
        <f t="shared" si="23"/>
        <v>0</v>
      </c>
      <c r="Y107" s="12">
        <f t="shared" si="33"/>
        <v>426186.82545270736</v>
      </c>
      <c r="Z107" s="75">
        <f>(-1*$J$10*$K$12)+V107+SUM($W$37:W107)</f>
        <v>-223305.64868433296</v>
      </c>
      <c r="AA107" s="66">
        <f>U107-$U$37+SUM($X$48:X107)</f>
        <v>432511.94490172458</v>
      </c>
      <c r="AB107" s="71">
        <f t="shared" si="34"/>
        <v>0.9368607442310054</v>
      </c>
      <c r="AC107" s="93">
        <f t="shared" si="43"/>
        <v>-1299.3802577091935</v>
      </c>
      <c r="AD107" s="91">
        <f t="shared" si="44"/>
        <v>0</v>
      </c>
      <c r="AE107" s="91">
        <f t="shared" si="39"/>
        <v>-1299.3802577091935</v>
      </c>
      <c r="AF107" s="64"/>
    </row>
    <row r="108" spans="1:32">
      <c r="A108" s="11">
        <v>37987</v>
      </c>
      <c r="B108" s="11">
        <v>40178</v>
      </c>
      <c r="C108" s="56">
        <v>6</v>
      </c>
      <c r="D108" s="12">
        <f t="shared" si="40"/>
        <v>1757546.0807418965</v>
      </c>
      <c r="E108" s="5">
        <f t="shared" si="24"/>
        <v>-8685.1948056660713</v>
      </c>
      <c r="F108" s="5">
        <f t="shared" si="35"/>
        <v>-2136.3999666787258</v>
      </c>
      <c r="G108" s="5">
        <f t="shared" si="36"/>
        <v>-6548.7948389873454</v>
      </c>
      <c r="H108" s="5">
        <f t="shared" si="25"/>
        <v>-2929.2434679031612</v>
      </c>
      <c r="I108" s="5">
        <f t="shared" si="26"/>
        <v>-292.92434679031606</v>
      </c>
      <c r="J108" s="5">
        <f t="shared" si="27"/>
        <v>-566.17603545752991</v>
      </c>
      <c r="K108" s="5">
        <f t="shared" si="37"/>
        <v>-150271.16923894957</v>
      </c>
      <c r="L108" s="5">
        <f t="shared" si="38"/>
        <v>11151.879813333335</v>
      </c>
      <c r="M108" s="5">
        <f>(D108-$J$10)+SUM($G$37:G108)+SUM($H$37:H108)+SUM($I$37:I108)+SUM($J$37:J108)+SUM($L$37:L108)-$J$20-(D108*$K$27)</f>
        <v>605253.7427133458</v>
      </c>
      <c r="N108" s="62">
        <f>(-1*$J$10*$K$12)+SUM($E$37:E108)+SUM($H$37:H108)+SUM($I$37:I108)+SUM($J$37:J108)+K108</f>
        <v>-1066105.211076749</v>
      </c>
      <c r="O108" s="63">
        <f>(D108-$J$10)+SUM($L$37:L108)</f>
        <v>1455077.9345018975</v>
      </c>
      <c r="P108" s="72">
        <f t="shared" si="28"/>
        <v>0.36485397443306028</v>
      </c>
      <c r="Q108" s="83">
        <f t="shared" si="41"/>
        <v>-12473.538655817079</v>
      </c>
      <c r="R108" s="84">
        <f t="shared" si="29"/>
        <v>11151.879813333335</v>
      </c>
      <c r="S108" s="84">
        <f t="shared" si="30"/>
        <v>-1321.6588424837446</v>
      </c>
      <c r="T108" s="89"/>
      <c r="U108" s="5">
        <f t="shared" si="42"/>
        <v>542358.6415138233</v>
      </c>
      <c r="V108" s="5">
        <f t="shared" si="31"/>
        <v>-6423.586415138233</v>
      </c>
      <c r="W108" s="5">
        <f t="shared" si="32"/>
        <v>-1321.6588424837437</v>
      </c>
      <c r="X108" s="5">
        <f t="shared" si="23"/>
        <v>0</v>
      </c>
      <c r="Y108" s="12">
        <f t="shared" si="33"/>
        <v>435935.05509868509</v>
      </c>
      <c r="Z108" s="75">
        <f>(-1*$J$10*$K$12)+V108+SUM($W$37:W108)</f>
        <v>-224725.77449293769</v>
      </c>
      <c r="AA108" s="66">
        <f>U108-$U$37+SUM($X$48:X108)</f>
        <v>442358.6415138233</v>
      </c>
      <c r="AB108" s="71">
        <f t="shared" si="34"/>
        <v>0.968437499044975</v>
      </c>
      <c r="AC108" s="93">
        <f t="shared" si="43"/>
        <v>-1321.6588424837437</v>
      </c>
      <c r="AD108" s="91">
        <f t="shared" si="44"/>
        <v>0</v>
      </c>
      <c r="AE108" s="91">
        <f t="shared" si="39"/>
        <v>-1321.6588424837437</v>
      </c>
      <c r="AF108" s="64"/>
    </row>
    <row r="109" spans="1:32">
      <c r="A109" s="11">
        <v>37987</v>
      </c>
      <c r="B109" s="11">
        <v>40209</v>
      </c>
      <c r="C109" s="56">
        <v>7</v>
      </c>
      <c r="D109" s="12">
        <f t="shared" si="40"/>
        <v>1771561.0000000019</v>
      </c>
      <c r="E109" s="5">
        <f t="shared" si="24"/>
        <v>-8685.1948056660713</v>
      </c>
      <c r="F109" s="5">
        <f t="shared" si="35"/>
        <v>-2154.2032997343822</v>
      </c>
      <c r="G109" s="5">
        <f t="shared" si="36"/>
        <v>-6530.9915059316891</v>
      </c>
      <c r="H109" s="5">
        <f t="shared" si="25"/>
        <v>-2952.6016666666696</v>
      </c>
      <c r="I109" s="5">
        <f t="shared" si="26"/>
        <v>-295.26016666666698</v>
      </c>
      <c r="J109" s="5">
        <f t="shared" si="27"/>
        <v>-837.27709777600694</v>
      </c>
      <c r="K109" s="5">
        <f t="shared" si="37"/>
        <v>-151006.9525000001</v>
      </c>
      <c r="L109" s="5">
        <f t="shared" si="38"/>
        <v>11820.992602133336</v>
      </c>
      <c r="M109" s="5">
        <f>(D109-$J$10)+SUM($G$37:G109)+SUM($H$37:H109)+SUM($I$37:I109)+SUM($J$37:J109)+SUM($L$37:L109)-$J$20-(D109*$K$27)</f>
        <v>619737.7408754928</v>
      </c>
      <c r="N109" s="62">
        <f>(-1*$J$10*$K$12)+SUM($E$37:E109)+SUM($H$37:H109)+SUM($I$37:I109)+SUM($J$37:J109)+K109</f>
        <v>-1079611.3280745749</v>
      </c>
      <c r="O109" s="63">
        <f>(D109-$J$10)+SUM($L$37:L109)</f>
        <v>1480913.8463621363</v>
      </c>
      <c r="P109" s="72">
        <f t="shared" si="28"/>
        <v>0.37171017740547557</v>
      </c>
      <c r="Q109" s="83">
        <f t="shared" si="41"/>
        <v>-12770.333736775414</v>
      </c>
      <c r="R109" s="84">
        <f t="shared" si="29"/>
        <v>11820.992602133336</v>
      </c>
      <c r="S109" s="84">
        <f t="shared" si="30"/>
        <v>-949.34113464207803</v>
      </c>
      <c r="T109" s="89"/>
      <c r="U109" s="5">
        <f t="shared" si="42"/>
        <v>552385.63743660774</v>
      </c>
      <c r="V109" s="5">
        <f t="shared" si="31"/>
        <v>-6523.856374366077</v>
      </c>
      <c r="W109" s="5">
        <f t="shared" si="32"/>
        <v>-949.34113464207894</v>
      </c>
      <c r="X109" s="5">
        <f t="shared" si="23"/>
        <v>0</v>
      </c>
      <c r="Y109" s="12">
        <f t="shared" si="33"/>
        <v>445861.78106224164</v>
      </c>
      <c r="Z109" s="75">
        <f>(-1*$J$10*$K$12)+V109+SUM($W$37:W109)</f>
        <v>-225775.38558680762</v>
      </c>
      <c r="AA109" s="66">
        <f>U109-$U$37+SUM($X$48:X109)</f>
        <v>452385.63743660774</v>
      </c>
      <c r="AB109" s="71">
        <f t="shared" si="34"/>
        <v>1.0036977736116921</v>
      </c>
      <c r="AC109" s="93">
        <f t="shared" si="43"/>
        <v>-949.34113464207894</v>
      </c>
      <c r="AD109" s="91">
        <f t="shared" si="44"/>
        <v>0</v>
      </c>
      <c r="AE109" s="91">
        <f t="shared" si="39"/>
        <v>-949.34113464207894</v>
      </c>
      <c r="AF109" s="64"/>
    </row>
    <row r="110" spans="1:32">
      <c r="A110" s="11">
        <v>37987</v>
      </c>
      <c r="B110" s="11">
        <v>40237</v>
      </c>
      <c r="C110" s="56">
        <v>7</v>
      </c>
      <c r="D110" s="12">
        <f t="shared" si="40"/>
        <v>1785687.6761923712</v>
      </c>
      <c r="E110" s="5">
        <f t="shared" si="24"/>
        <v>-8685.1948056660713</v>
      </c>
      <c r="F110" s="5">
        <f t="shared" si="35"/>
        <v>-2172.1549938988351</v>
      </c>
      <c r="G110" s="5">
        <f t="shared" si="36"/>
        <v>-6513.0398117672357</v>
      </c>
      <c r="H110" s="5">
        <f t="shared" si="25"/>
        <v>-2976.1461269872852</v>
      </c>
      <c r="I110" s="5">
        <f t="shared" si="26"/>
        <v>-297.61461269872854</v>
      </c>
      <c r="J110" s="5">
        <f t="shared" si="27"/>
        <v>-834.01874077883565</v>
      </c>
      <c r="K110" s="5">
        <f t="shared" si="37"/>
        <v>-151748.60300009948</v>
      </c>
      <c r="L110" s="5">
        <f t="shared" si="38"/>
        <v>11820.992602133336</v>
      </c>
      <c r="M110" s="5">
        <f>(D110-$J$10)+SUM($G$37:G110)+SUM($H$37:H110)+SUM($I$37:I110)+SUM($J$37:J110)+SUM($L$37:L110)-$J$20-(D110*$K$27)</f>
        <v>634322.93987766386</v>
      </c>
      <c r="N110" s="62">
        <f>(-1*$J$10*$K$12)+SUM($E$37:E110)+SUM($H$37:H110)+SUM($I$37:I110)+SUM($J$37:J110)+K110</f>
        <v>-1093145.9528608052</v>
      </c>
      <c r="O110" s="63">
        <f>(D110-$J$10)+SUM($L$37:L110)</f>
        <v>1506861.5151566388</v>
      </c>
      <c r="P110" s="72">
        <f t="shared" si="28"/>
        <v>0.37846324291200456</v>
      </c>
      <c r="Q110" s="83">
        <f t="shared" si="41"/>
        <v>-12792.974286130921</v>
      </c>
      <c r="R110" s="84">
        <f t="shared" si="29"/>
        <v>11820.992602133336</v>
      </c>
      <c r="S110" s="84">
        <f t="shared" si="30"/>
        <v>-971.9816839975847</v>
      </c>
      <c r="T110" s="89"/>
      <c r="U110" s="5">
        <f t="shared" si="42"/>
        <v>562194.90508252289</v>
      </c>
      <c r="V110" s="5">
        <f t="shared" si="31"/>
        <v>-6621.9490508252293</v>
      </c>
      <c r="W110" s="5">
        <f t="shared" si="32"/>
        <v>-971.98168399758492</v>
      </c>
      <c r="X110" s="5">
        <f t="shared" si="23"/>
        <v>0</v>
      </c>
      <c r="Y110" s="12">
        <f t="shared" si="33"/>
        <v>455572.95603169769</v>
      </c>
      <c r="Z110" s="75">
        <f>(-1*$J$10*$K$12)+V110+SUM($W$37:W110)</f>
        <v>-226845.45994726435</v>
      </c>
      <c r="AA110" s="66">
        <f>U110-$U$37+SUM($X$48:X110)</f>
        <v>462194.90508252289</v>
      </c>
      <c r="AB110" s="71">
        <f t="shared" si="34"/>
        <v>1.0374880113975882</v>
      </c>
      <c r="AC110" s="93">
        <f t="shared" si="43"/>
        <v>-971.98168399758492</v>
      </c>
      <c r="AD110" s="91">
        <f t="shared" si="44"/>
        <v>0</v>
      </c>
      <c r="AE110" s="91">
        <f t="shared" si="39"/>
        <v>-971.98168399758492</v>
      </c>
      <c r="AF110" s="64"/>
    </row>
    <row r="111" spans="1:32">
      <c r="A111" s="11">
        <v>37987</v>
      </c>
      <c r="B111" s="11">
        <v>40268</v>
      </c>
      <c r="C111" s="56">
        <v>7</v>
      </c>
      <c r="D111" s="12">
        <f t="shared" si="40"/>
        <v>1799927.0004844919</v>
      </c>
      <c r="E111" s="5">
        <f t="shared" si="24"/>
        <v>-8685.1948056660713</v>
      </c>
      <c r="F111" s="5">
        <f t="shared" si="35"/>
        <v>-2190.2562855146584</v>
      </c>
      <c r="G111" s="5">
        <f t="shared" si="36"/>
        <v>-6494.9385201514124</v>
      </c>
      <c r="H111" s="5">
        <f t="shared" si="25"/>
        <v>-2999.8783341408198</v>
      </c>
      <c r="I111" s="5">
        <f t="shared" si="26"/>
        <v>-299.98783341408199</v>
      </c>
      <c r="J111" s="5">
        <f t="shared" si="27"/>
        <v>-830.73704491507908</v>
      </c>
      <c r="K111" s="5">
        <f t="shared" si="37"/>
        <v>-152496.16752543586</v>
      </c>
      <c r="L111" s="5">
        <f t="shared" si="38"/>
        <v>11820.992602133336</v>
      </c>
      <c r="M111" s="5">
        <f>(D111-$J$10)+SUM($G$37:G111)+SUM($H$37:H111)+SUM($I$37:I111)+SUM($J$37:J111)+SUM($L$37:L111)-$J$20-(D111*$K$27)</f>
        <v>649010.15051396028</v>
      </c>
      <c r="N111" s="62">
        <f>(-1*$J$10*$K$12)+SUM($E$37:E111)+SUM($H$37:H111)+SUM($I$37:I111)+SUM($J$37:J111)+K111</f>
        <v>-1106709.3154042778</v>
      </c>
      <c r="O111" s="63">
        <f>(D111-$J$10)+SUM($L$37:L111)</f>
        <v>1532921.832050893</v>
      </c>
      <c r="P111" s="72">
        <f t="shared" si="28"/>
        <v>0.38511695050738864</v>
      </c>
      <c r="Q111" s="83">
        <f t="shared" si="41"/>
        <v>-12815.798018136051</v>
      </c>
      <c r="R111" s="84">
        <f t="shared" si="29"/>
        <v>11820.992602133336</v>
      </c>
      <c r="S111" s="84">
        <f t="shared" si="30"/>
        <v>-994.80541600271499</v>
      </c>
      <c r="T111" s="89"/>
      <c r="U111" s="5">
        <f t="shared" si="42"/>
        <v>572184.24049177615</v>
      </c>
      <c r="V111" s="5">
        <f t="shared" si="31"/>
        <v>-6721.842404917762</v>
      </c>
      <c r="W111" s="5">
        <f t="shared" si="32"/>
        <v>-994.80541600271636</v>
      </c>
      <c r="X111" s="5">
        <f t="shared" si="23"/>
        <v>0</v>
      </c>
      <c r="Y111" s="12">
        <f t="shared" si="33"/>
        <v>465462.39808685839</v>
      </c>
      <c r="Z111" s="75">
        <f>(-1*$J$10*$K$12)+V111+SUM($W$37:W111)</f>
        <v>-227940.15871735959</v>
      </c>
      <c r="AA111" s="66">
        <f>U111-$U$37+SUM($X$48:X111)</f>
        <v>472184.24049177615</v>
      </c>
      <c r="AB111" s="71">
        <f t="shared" si="34"/>
        <v>1.0715272076180022</v>
      </c>
      <c r="AC111" s="93">
        <f t="shared" si="43"/>
        <v>-994.80541600271636</v>
      </c>
      <c r="AD111" s="91">
        <f t="shared" si="44"/>
        <v>0</v>
      </c>
      <c r="AE111" s="91">
        <f t="shared" si="39"/>
        <v>-994.80541600271636</v>
      </c>
      <c r="AF111" s="64"/>
    </row>
    <row r="112" spans="1:32">
      <c r="A112" s="11">
        <v>37987</v>
      </c>
      <c r="B112" s="11">
        <v>40298</v>
      </c>
      <c r="C112" s="56">
        <v>7</v>
      </c>
      <c r="D112" s="12">
        <f t="shared" si="40"/>
        <v>1814279.8711481309</v>
      </c>
      <c r="E112" s="5">
        <f t="shared" si="24"/>
        <v>-8685.1948056660713</v>
      </c>
      <c r="F112" s="5">
        <f t="shared" si="35"/>
        <v>-2208.5084212272805</v>
      </c>
      <c r="G112" s="5">
        <f t="shared" si="36"/>
        <v>-6476.6863844387899</v>
      </c>
      <c r="H112" s="5">
        <f t="shared" si="25"/>
        <v>-3023.7997852468848</v>
      </c>
      <c r="I112" s="5">
        <f t="shared" si="26"/>
        <v>-302.37997852468851</v>
      </c>
      <c r="J112" s="5">
        <f t="shared" si="27"/>
        <v>-827.43184610841865</v>
      </c>
      <c r="K112" s="5">
        <f t="shared" si="37"/>
        <v>-153249.69323527688</v>
      </c>
      <c r="L112" s="5">
        <f t="shared" si="38"/>
        <v>11820.992602133336</v>
      </c>
      <c r="M112" s="5">
        <f>(D112-$J$10)+SUM($G$37:G112)+SUM($H$37:H112)+SUM($I$37:I112)+SUM($J$37:J112)+SUM($L$37:L112)-$J$20-(D112*$K$27)</f>
        <v>663800.1900755727</v>
      </c>
      <c r="N112" s="62">
        <f>(-1*$J$10*$K$12)+SUM($E$37:E112)+SUM($H$37:H112)+SUM($I$37:I112)+SUM($J$37:J112)+K112</f>
        <v>-1120301.6475296649</v>
      </c>
      <c r="O112" s="63">
        <f>(D112-$J$10)+SUM($L$37:L112)</f>
        <v>1559095.6953166651</v>
      </c>
      <c r="P112" s="72">
        <f t="shared" si="28"/>
        <v>0.391674910730131</v>
      </c>
      <c r="Q112" s="83">
        <f t="shared" si="41"/>
        <v>-12838.806415546063</v>
      </c>
      <c r="R112" s="84">
        <f t="shared" si="29"/>
        <v>11820.992602133336</v>
      </c>
      <c r="S112" s="84">
        <f t="shared" si="30"/>
        <v>-1017.8138134127275</v>
      </c>
      <c r="T112" s="89"/>
      <c r="U112" s="5">
        <f t="shared" si="42"/>
        <v>582356.71300133062</v>
      </c>
      <c r="V112" s="5">
        <f t="shared" si="31"/>
        <v>-6823.5671300133063</v>
      </c>
      <c r="W112" s="5">
        <f t="shared" si="32"/>
        <v>-1017.8138134127273</v>
      </c>
      <c r="X112" s="5">
        <f t="shared" si="23"/>
        <v>0</v>
      </c>
      <c r="Y112" s="12">
        <f t="shared" si="33"/>
        <v>475533.14587131731</v>
      </c>
      <c r="Z112" s="75">
        <f>(-1*$J$10*$K$12)+V112+SUM($W$37:W112)</f>
        <v>-229059.69725586788</v>
      </c>
      <c r="AA112" s="66">
        <f>U112-$U$37+SUM($X$48:X112)</f>
        <v>482356.71300133062</v>
      </c>
      <c r="AB112" s="71">
        <f t="shared" si="34"/>
        <v>1.105812234888798</v>
      </c>
      <c r="AC112" s="93">
        <f t="shared" si="43"/>
        <v>-1017.8138134127273</v>
      </c>
      <c r="AD112" s="91">
        <f t="shared" si="44"/>
        <v>0</v>
      </c>
      <c r="AE112" s="91">
        <f t="shared" si="39"/>
        <v>-1017.8138134127273</v>
      </c>
      <c r="AF112" s="64"/>
    </row>
    <row r="113" spans="1:32">
      <c r="A113" s="11">
        <v>37987</v>
      </c>
      <c r="B113" s="11">
        <v>40329</v>
      </c>
      <c r="C113" s="56">
        <v>7</v>
      </c>
      <c r="D113" s="12">
        <f t="shared" si="40"/>
        <v>1828747.1936179996</v>
      </c>
      <c r="E113" s="5">
        <f t="shared" si="24"/>
        <v>-8685.1948056660713</v>
      </c>
      <c r="F113" s="5">
        <f t="shared" si="35"/>
        <v>-2226.9126580708412</v>
      </c>
      <c r="G113" s="5">
        <f t="shared" si="36"/>
        <v>-6458.2821475952287</v>
      </c>
      <c r="H113" s="5">
        <f t="shared" si="25"/>
        <v>-3047.9119893633324</v>
      </c>
      <c r="I113" s="5">
        <f t="shared" si="26"/>
        <v>-304.79119893633327</v>
      </c>
      <c r="J113" s="5">
        <f t="shared" si="27"/>
        <v>-824.10297915776073</v>
      </c>
      <c r="K113" s="5">
        <f t="shared" si="37"/>
        <v>-154009.22766494501</v>
      </c>
      <c r="L113" s="5">
        <f t="shared" si="38"/>
        <v>11820.992602133336</v>
      </c>
      <c r="M113" s="5">
        <f>(D113-$J$10)+SUM($G$37:G113)+SUM($H$37:H113)+SUM($I$37:I113)+SUM($J$37:J113)+SUM($L$37:L113)-$J$20-(D113*$K$27)</f>
        <v>678693.88240285404</v>
      </c>
      <c r="N113" s="62">
        <f>(-1*$J$10*$K$12)+SUM($E$37:E113)+SUM($H$37:H113)+SUM($I$37:I113)+SUM($J$37:J113)+K113</f>
        <v>-1133923.1829324565</v>
      </c>
      <c r="O113" s="63">
        <f>(D113-$J$10)+SUM($L$37:L113)</f>
        <v>1585384.0103886672</v>
      </c>
      <c r="P113" s="72">
        <f t="shared" si="28"/>
        <v>0.39814057446879325</v>
      </c>
      <c r="Q113" s="83">
        <f t="shared" si="41"/>
        <v>-12862.000973123497</v>
      </c>
      <c r="R113" s="84">
        <f t="shared" si="29"/>
        <v>11820.992602133336</v>
      </c>
      <c r="S113" s="84">
        <f t="shared" si="30"/>
        <v>-1041.008370990161</v>
      </c>
      <c r="T113" s="89"/>
      <c r="U113" s="5">
        <f t="shared" si="42"/>
        <v>592715.4426004634</v>
      </c>
      <c r="V113" s="5">
        <f t="shared" si="31"/>
        <v>-6927.1544260046339</v>
      </c>
      <c r="W113" s="5">
        <f t="shared" si="32"/>
        <v>-1041.0083709901619</v>
      </c>
      <c r="X113" s="5">
        <f t="shared" ref="X113:X176" si="45">IF(YEAR(B113)=YEAR(B112),X112,(U113*$L$17)/12)</f>
        <v>0</v>
      </c>
      <c r="Y113" s="12">
        <f t="shared" si="33"/>
        <v>485788.28817445878</v>
      </c>
      <c r="Z113" s="75">
        <f>(-1*$J$10*$K$12)+V113+SUM($W$37:W113)</f>
        <v>-230204.29292284936</v>
      </c>
      <c r="AA113" s="66">
        <f>U113-$U$37+SUM($X$48:X113)</f>
        <v>492715.4426004634</v>
      </c>
      <c r="AB113" s="71">
        <f t="shared" si="34"/>
        <v>1.1403399404267061</v>
      </c>
      <c r="AC113" s="93">
        <f t="shared" si="43"/>
        <v>-1041.0083709901619</v>
      </c>
      <c r="AD113" s="91">
        <f t="shared" si="44"/>
        <v>0</v>
      </c>
      <c r="AE113" s="91">
        <f t="shared" si="39"/>
        <v>-1041.0083709901619</v>
      </c>
      <c r="AF113" s="64"/>
    </row>
    <row r="114" spans="1:32">
      <c r="A114" s="11">
        <v>37987</v>
      </c>
      <c r="B114" s="11">
        <v>40359</v>
      </c>
      <c r="C114" s="56">
        <v>7</v>
      </c>
      <c r="D114" s="12">
        <f t="shared" si="40"/>
        <v>1843329.8805488732</v>
      </c>
      <c r="E114" s="5">
        <f t="shared" si="24"/>
        <v>-8685.1948056660713</v>
      </c>
      <c r="F114" s="5">
        <f t="shared" si="35"/>
        <v>-2245.4702635547651</v>
      </c>
      <c r="G114" s="5">
        <f t="shared" si="36"/>
        <v>-6439.7245421113057</v>
      </c>
      <c r="H114" s="5">
        <f t="shared" si="25"/>
        <v>-3072.2164675814552</v>
      </c>
      <c r="I114" s="5">
        <f t="shared" si="26"/>
        <v>-307.22164675814554</v>
      </c>
      <c r="J114" s="5">
        <f t="shared" si="27"/>
        <v>-820.75027772979615</v>
      </c>
      <c r="K114" s="5">
        <f t="shared" si="37"/>
        <v>-154774.81872881585</v>
      </c>
      <c r="L114" s="5">
        <f t="shared" si="38"/>
        <v>11820.992602133336</v>
      </c>
      <c r="M114" s="5">
        <f>(D114-$J$10)+SUM($G$37:G114)+SUM($H$37:H114)+SUM($I$37:I114)+SUM($J$37:J114)+SUM($L$37:L114)-$J$20-(D114*$K$27)</f>
        <v>693692.05793780938</v>
      </c>
      <c r="N114" s="62">
        <f>(-1*$J$10*$K$12)+SUM($E$37:E114)+SUM($H$37:H114)+SUM($I$37:I114)+SUM($J$37:J114)+K114</f>
        <v>-1147574.1571940628</v>
      </c>
      <c r="O114" s="63">
        <f>(D114-$J$10)+SUM($L$37:L114)</f>
        <v>1611787.6899216741</v>
      </c>
      <c r="P114" s="72">
        <f t="shared" si="28"/>
        <v>0.40451724171156067</v>
      </c>
      <c r="Q114" s="83">
        <f t="shared" si="41"/>
        <v>-12885.383197735468</v>
      </c>
      <c r="R114" s="84">
        <f t="shared" si="29"/>
        <v>11820.992602133336</v>
      </c>
      <c r="S114" s="84">
        <f t="shared" si="30"/>
        <v>-1064.3905956021317</v>
      </c>
      <c r="T114" s="89"/>
      <c r="U114" s="5">
        <f t="shared" si="42"/>
        <v>603263.6007540042</v>
      </c>
      <c r="V114" s="5">
        <f t="shared" si="31"/>
        <v>-7032.6360075400426</v>
      </c>
      <c r="W114" s="5">
        <f t="shared" si="32"/>
        <v>-1064.3905956021322</v>
      </c>
      <c r="X114" s="5">
        <f t="shared" si="45"/>
        <v>0</v>
      </c>
      <c r="Y114" s="12">
        <f t="shared" si="33"/>
        <v>496230.96474646416</v>
      </c>
      <c r="Z114" s="75">
        <f>(-1*$J$10*$K$12)+V114+SUM($W$37:W114)</f>
        <v>-231374.16509998689</v>
      </c>
      <c r="AA114" s="66">
        <f>U114-$U$37+SUM($X$48:X114)</f>
        <v>503263.6007540042</v>
      </c>
      <c r="AB114" s="71">
        <f t="shared" si="34"/>
        <v>1.1751071496531258</v>
      </c>
      <c r="AC114" s="93">
        <f t="shared" si="43"/>
        <v>-1064.3905956021322</v>
      </c>
      <c r="AD114" s="91">
        <f t="shared" si="44"/>
        <v>0</v>
      </c>
      <c r="AE114" s="91">
        <f t="shared" si="39"/>
        <v>-1064.3905956021322</v>
      </c>
      <c r="AF114" s="64"/>
    </row>
    <row r="115" spans="1:32">
      <c r="A115" s="11">
        <v>37987</v>
      </c>
      <c r="B115" s="11">
        <v>40390</v>
      </c>
      <c r="C115" s="56">
        <v>7</v>
      </c>
      <c r="D115" s="12">
        <f t="shared" si="40"/>
        <v>1858028.8518731643</v>
      </c>
      <c r="E115" s="5">
        <f t="shared" si="24"/>
        <v>-8685.1948056660713</v>
      </c>
      <c r="F115" s="5">
        <f t="shared" si="35"/>
        <v>-2264.1825157510548</v>
      </c>
      <c r="G115" s="5">
        <f t="shared" si="36"/>
        <v>-6421.0122899150165</v>
      </c>
      <c r="H115" s="5">
        <f t="shared" si="25"/>
        <v>-3096.7147531219402</v>
      </c>
      <c r="I115" s="5">
        <f t="shared" si="26"/>
        <v>-309.67147531219405</v>
      </c>
      <c r="J115" s="5">
        <f t="shared" si="27"/>
        <v>-817.37357435151557</v>
      </c>
      <c r="K115" s="5">
        <f t="shared" si="37"/>
        <v>-155546.51472334116</v>
      </c>
      <c r="L115" s="5">
        <f t="shared" si="38"/>
        <v>11820.992602133336</v>
      </c>
      <c r="M115" s="5">
        <f>(D115-$J$10)+SUM($G$37:G115)+SUM($H$37:H115)+SUM($I$37:I115)+SUM($J$37:J115)+SUM($L$37:L115)-$J$20-(D115*$K$27)</f>
        <v>708795.55377700797</v>
      </c>
      <c r="N115" s="62">
        <f>(-1*$J$10*$K$12)+SUM($E$37:E115)+SUM($H$37:H115)+SUM($I$37:I115)+SUM($J$37:J115)+K115</f>
        <v>-1161254.8077970401</v>
      </c>
      <c r="O115" s="63">
        <f>(D115-$J$10)+SUM($L$37:L115)</f>
        <v>1638307.6538480986</v>
      </c>
      <c r="P115" s="72">
        <f t="shared" si="28"/>
        <v>0.41080806972593054</v>
      </c>
      <c r="Q115" s="83">
        <f t="shared" si="41"/>
        <v>-12908.954608451721</v>
      </c>
      <c r="R115" s="84">
        <f t="shared" si="29"/>
        <v>11820.992602133336</v>
      </c>
      <c r="S115" s="84">
        <f t="shared" si="30"/>
        <v>-1087.9620063183847</v>
      </c>
      <c r="T115" s="89"/>
      <c r="U115" s="5">
        <f t="shared" si="42"/>
        <v>614004.411238853</v>
      </c>
      <c r="V115" s="5">
        <f t="shared" si="31"/>
        <v>-7140.0441123885303</v>
      </c>
      <c r="W115" s="5">
        <f t="shared" si="32"/>
        <v>-1087.9620063183852</v>
      </c>
      <c r="X115" s="5">
        <f t="shared" si="45"/>
        <v>0</v>
      </c>
      <c r="Y115" s="12">
        <f t="shared" si="33"/>
        <v>506864.36712646449</v>
      </c>
      <c r="Z115" s="75">
        <f>(-1*$J$10*$K$12)+V115+SUM($W$37:W115)</f>
        <v>-232569.53521115376</v>
      </c>
      <c r="AA115" s="66">
        <f>U115-$U$37+SUM($X$48:X115)</f>
        <v>514004.411238853</v>
      </c>
      <c r="AB115" s="71">
        <f t="shared" si="34"/>
        <v>1.2101106697924979</v>
      </c>
      <c r="AC115" s="93">
        <f t="shared" si="43"/>
        <v>-1087.9620063183852</v>
      </c>
      <c r="AD115" s="91">
        <f t="shared" si="44"/>
        <v>0</v>
      </c>
      <c r="AE115" s="91">
        <f t="shared" si="39"/>
        <v>-1087.9620063183852</v>
      </c>
      <c r="AF115" s="64"/>
    </row>
    <row r="116" spans="1:32">
      <c r="A116" s="11">
        <v>37987</v>
      </c>
      <c r="B116" s="11">
        <v>40421</v>
      </c>
      <c r="C116" s="56">
        <v>7</v>
      </c>
      <c r="D116" s="12">
        <f t="shared" si="40"/>
        <v>1872845.0348589558</v>
      </c>
      <c r="E116" s="5">
        <f t="shared" si="24"/>
        <v>-8685.1948056660713</v>
      </c>
      <c r="F116" s="5">
        <f t="shared" si="35"/>
        <v>-2283.0507033823137</v>
      </c>
      <c r="G116" s="5">
        <f t="shared" si="36"/>
        <v>-6402.1441022837571</v>
      </c>
      <c r="H116" s="5">
        <f t="shared" si="25"/>
        <v>-3121.4083914315929</v>
      </c>
      <c r="I116" s="5">
        <f t="shared" si="26"/>
        <v>-312.14083914315933</v>
      </c>
      <c r="J116" s="5">
        <f t="shared" si="27"/>
        <v>-813.97270040267892</v>
      </c>
      <c r="K116" s="5">
        <f t="shared" si="37"/>
        <v>-156324.36433009518</v>
      </c>
      <c r="L116" s="5">
        <f t="shared" si="38"/>
        <v>11820.992602133336</v>
      </c>
      <c r="M116" s="5">
        <f>(D116-$J$10)+SUM($G$37:G116)+SUM($H$37:H116)+SUM($I$37:I116)+SUM($J$37:J116)+SUM($L$37:L116)-$J$20-(D116*$K$27)</f>
        <v>724005.2137249175</v>
      </c>
      <c r="N116" s="62">
        <f>(-1*$J$10*$K$12)+SUM($E$37:E116)+SUM($H$37:H116)+SUM($I$37:I116)+SUM($J$37:J116)+K116</f>
        <v>-1174965.3741404375</v>
      </c>
      <c r="O116" s="63">
        <f>(D116-$J$10)+SUM($L$37:L116)</f>
        <v>1664944.8294360233</v>
      </c>
      <c r="P116" s="72">
        <f t="shared" si="28"/>
        <v>0.41701608071134622</v>
      </c>
      <c r="Q116" s="83">
        <f t="shared" si="41"/>
        <v>-12932.716736643502</v>
      </c>
      <c r="R116" s="84">
        <f t="shared" si="29"/>
        <v>11820.992602133336</v>
      </c>
      <c r="S116" s="84">
        <f t="shared" si="30"/>
        <v>-1111.7241345101666</v>
      </c>
      <c r="T116" s="89"/>
      <c r="U116" s="5">
        <f t="shared" si="42"/>
        <v>624941.15099399211</v>
      </c>
      <c r="V116" s="5">
        <f t="shared" si="31"/>
        <v>-7249.4115099399214</v>
      </c>
      <c r="W116" s="5">
        <f t="shared" si="32"/>
        <v>-1111.7241345101666</v>
      </c>
      <c r="X116" s="5">
        <f t="shared" si="45"/>
        <v>0</v>
      </c>
      <c r="Y116" s="12">
        <f t="shared" si="33"/>
        <v>517691.73948405217</v>
      </c>
      <c r="Z116" s="75">
        <f>(-1*$J$10*$K$12)+V116+SUM($W$37:W116)</f>
        <v>-233790.62674321531</v>
      </c>
      <c r="AA116" s="66">
        <f>U116-$U$37+SUM($X$48:X116)</f>
        <v>524941.15099399211</v>
      </c>
      <c r="AB116" s="71">
        <f t="shared" si="34"/>
        <v>1.2453472934591296</v>
      </c>
      <c r="AC116" s="93">
        <f t="shared" si="43"/>
        <v>-1111.7241345101666</v>
      </c>
      <c r="AD116" s="91">
        <f t="shared" si="44"/>
        <v>0</v>
      </c>
      <c r="AE116" s="91">
        <f t="shared" si="39"/>
        <v>-1111.7241345101666</v>
      </c>
      <c r="AF116" s="64"/>
    </row>
    <row r="117" spans="1:32">
      <c r="A117" s="11">
        <v>37987</v>
      </c>
      <c r="B117" s="11">
        <v>40451</v>
      </c>
      <c r="C117" s="56">
        <v>7</v>
      </c>
      <c r="D117" s="12">
        <f t="shared" si="40"/>
        <v>1887779.3641684963</v>
      </c>
      <c r="E117" s="5">
        <f t="shared" si="24"/>
        <v>-8685.1948056660713</v>
      </c>
      <c r="F117" s="5">
        <f t="shared" si="35"/>
        <v>-2302.0761259104997</v>
      </c>
      <c r="G117" s="5">
        <f t="shared" si="36"/>
        <v>-6383.1186797555711</v>
      </c>
      <c r="H117" s="5">
        <f t="shared" si="25"/>
        <v>-3146.2989402808271</v>
      </c>
      <c r="I117" s="5">
        <f t="shared" si="26"/>
        <v>-314.62989402808273</v>
      </c>
      <c r="J117" s="5">
        <f t="shared" si="27"/>
        <v>-810.54748610823037</v>
      </c>
      <c r="K117" s="5">
        <f t="shared" si="37"/>
        <v>-157108.41661884607</v>
      </c>
      <c r="L117" s="5">
        <f t="shared" si="38"/>
        <v>11820.992602133336</v>
      </c>
      <c r="M117" s="5">
        <f>(D117-$J$10)+SUM($G$37:G117)+SUM($H$37:H117)+SUM($I$37:I117)+SUM($J$37:J117)+SUM($L$37:L117)-$J$20-(D117*$K$27)</f>
        <v>739321.88834766764</v>
      </c>
      <c r="N117" s="62">
        <f>(-1*$J$10*$K$12)+SUM($E$37:E117)+SUM($H$37:H117)+SUM($I$37:I117)+SUM($J$37:J117)+K117</f>
        <v>-1188706.0975552716</v>
      </c>
      <c r="O117" s="63">
        <f>(D117-$J$10)+SUM($L$37:L117)</f>
        <v>1691700.1513476972</v>
      </c>
      <c r="P117" s="72">
        <f t="shared" si="28"/>
        <v>0.423144168963967</v>
      </c>
      <c r="Q117" s="83">
        <f t="shared" si="41"/>
        <v>-12956.671126083213</v>
      </c>
      <c r="R117" s="84">
        <f t="shared" si="29"/>
        <v>11820.992602133336</v>
      </c>
      <c r="S117" s="84">
        <f t="shared" si="30"/>
        <v>-1135.6785239498768</v>
      </c>
      <c r="T117" s="89"/>
      <c r="U117" s="5">
        <f t="shared" si="42"/>
        <v>636077.1509842088</v>
      </c>
      <c r="V117" s="5">
        <f t="shared" si="31"/>
        <v>-7360.7715098420886</v>
      </c>
      <c r="W117" s="5">
        <f t="shared" si="32"/>
        <v>-1135.6785239498756</v>
      </c>
      <c r="X117" s="5">
        <f t="shared" si="45"/>
        <v>0</v>
      </c>
      <c r="Y117" s="12">
        <f t="shared" si="33"/>
        <v>528716.37947436667</v>
      </c>
      <c r="Z117" s="75">
        <f>(-1*$J$10*$K$12)+V117+SUM($W$37:W117)</f>
        <v>-235037.66526706738</v>
      </c>
      <c r="AA117" s="66">
        <f>U117-$U$37+SUM($X$48:X117)</f>
        <v>536077.1509842088</v>
      </c>
      <c r="AB117" s="71">
        <f t="shared" si="34"/>
        <v>1.2808138022264552</v>
      </c>
      <c r="AC117" s="93">
        <f t="shared" si="43"/>
        <v>-1135.6785239498756</v>
      </c>
      <c r="AD117" s="91">
        <f t="shared" si="44"/>
        <v>0</v>
      </c>
      <c r="AE117" s="91">
        <f t="shared" si="39"/>
        <v>-1135.6785239498756</v>
      </c>
      <c r="AF117" s="64"/>
    </row>
    <row r="118" spans="1:32">
      <c r="A118" s="11">
        <v>37987</v>
      </c>
      <c r="B118" s="11">
        <v>40482</v>
      </c>
      <c r="C118" s="56">
        <v>7</v>
      </c>
      <c r="D118" s="12">
        <f t="shared" si="40"/>
        <v>1902832.7819171625</v>
      </c>
      <c r="E118" s="5">
        <f t="shared" si="24"/>
        <v>-8685.1948056660713</v>
      </c>
      <c r="F118" s="5">
        <f t="shared" si="35"/>
        <v>-2321.2600936264212</v>
      </c>
      <c r="G118" s="5">
        <f t="shared" si="36"/>
        <v>-6363.9347120396505</v>
      </c>
      <c r="H118" s="5">
        <f t="shared" si="25"/>
        <v>-3171.3879698619371</v>
      </c>
      <c r="I118" s="5">
        <f t="shared" si="26"/>
        <v>-317.13879698619377</v>
      </c>
      <c r="J118" s="5">
        <f t="shared" si="27"/>
        <v>-807.09776053067753</v>
      </c>
      <c r="K118" s="5">
        <f t="shared" si="37"/>
        <v>-157898.72105065105</v>
      </c>
      <c r="L118" s="5">
        <f t="shared" si="38"/>
        <v>11820.992602133336</v>
      </c>
      <c r="M118" s="5">
        <f>(D118-$J$10)+SUM($G$37:G118)+SUM($H$37:H118)+SUM($I$37:I118)+SUM($J$37:J118)+SUM($L$37:L118)-$J$20-(D118*$K$27)</f>
        <v>754746.43502724369</v>
      </c>
      <c r="N118" s="62">
        <f>(-1*$J$10*$K$12)+SUM($E$37:E118)+SUM($H$37:H118)+SUM($I$37:I118)+SUM($J$37:J118)+K118</f>
        <v>-1202477.2213201215</v>
      </c>
      <c r="O118" s="63">
        <f>(D118-$J$10)+SUM($L$37:L118)</f>
        <v>1718574.5616984966</v>
      </c>
      <c r="P118" s="72">
        <f t="shared" si="28"/>
        <v>0.42919510758946877</v>
      </c>
      <c r="Q118" s="83">
        <f t="shared" si="41"/>
        <v>-12980.819333044879</v>
      </c>
      <c r="R118" s="84">
        <f t="shared" si="29"/>
        <v>11820.992602133336</v>
      </c>
      <c r="S118" s="84">
        <f t="shared" si="30"/>
        <v>-1159.8267309115436</v>
      </c>
      <c r="T118" s="89"/>
      <c r="U118" s="5">
        <f t="shared" si="42"/>
        <v>647415.79707774939</v>
      </c>
      <c r="V118" s="5">
        <f t="shared" si="31"/>
        <v>-7474.1579707774945</v>
      </c>
      <c r="W118" s="5">
        <f t="shared" si="32"/>
        <v>-1159.8267309115438</v>
      </c>
      <c r="X118" s="5">
        <f t="shared" si="45"/>
        <v>0</v>
      </c>
      <c r="Y118" s="12">
        <f t="shared" si="33"/>
        <v>539941.63910697191</v>
      </c>
      <c r="Z118" s="75">
        <f>(-1*$J$10*$K$12)+V118+SUM($W$37:W118)</f>
        <v>-236310.87845891432</v>
      </c>
      <c r="AA118" s="66">
        <f>U118-$U$37+SUM($X$48:X118)</f>
        <v>547415.79707774939</v>
      </c>
      <c r="AB118" s="71">
        <f t="shared" si="34"/>
        <v>1.3165069701728718</v>
      </c>
      <c r="AC118" s="93">
        <f t="shared" si="43"/>
        <v>-1159.8267309115438</v>
      </c>
      <c r="AD118" s="91">
        <f t="shared" si="44"/>
        <v>0</v>
      </c>
      <c r="AE118" s="91">
        <f t="shared" si="39"/>
        <v>-1159.8267309115438</v>
      </c>
      <c r="AF118" s="64"/>
    </row>
    <row r="119" spans="1:32">
      <c r="A119" s="11">
        <v>37987</v>
      </c>
      <c r="B119" s="11">
        <v>40512</v>
      </c>
      <c r="C119" s="56">
        <v>7</v>
      </c>
      <c r="D119" s="12">
        <f t="shared" si="40"/>
        <v>1918006.2377328915</v>
      </c>
      <c r="E119" s="5">
        <f t="shared" si="24"/>
        <v>-8685.1948056660713</v>
      </c>
      <c r="F119" s="5">
        <f t="shared" si="35"/>
        <v>-2340.6039277399746</v>
      </c>
      <c r="G119" s="5">
        <f t="shared" si="36"/>
        <v>-6344.5908779260963</v>
      </c>
      <c r="H119" s="5">
        <f t="shared" si="25"/>
        <v>-3196.6770628881527</v>
      </c>
      <c r="I119" s="5">
        <f t="shared" si="26"/>
        <v>-319.66770628881528</v>
      </c>
      <c r="J119" s="5">
        <f t="shared" si="27"/>
        <v>-803.62335156241136</v>
      </c>
      <c r="K119" s="5">
        <f t="shared" si="37"/>
        <v>-158695.32748097682</v>
      </c>
      <c r="L119" s="5">
        <f t="shared" si="38"/>
        <v>11820.992602133336</v>
      </c>
      <c r="M119" s="5">
        <f>(D119-$J$10)+SUM($G$37:G119)+SUM($H$37:H119)+SUM($I$37:I119)+SUM($J$37:J119)+SUM($L$37:L119)-$J$20-(D119*$K$27)</f>
        <v>770279.71801611467</v>
      </c>
      <c r="N119" s="62">
        <f>(-1*$J$10*$K$12)+SUM($E$37:E119)+SUM($H$37:H119)+SUM($I$37:I119)+SUM($J$37:J119)+K119</f>
        <v>-1216278.9906768529</v>
      </c>
      <c r="O119" s="63">
        <f>(D119-$J$10)+SUM($L$37:L119)</f>
        <v>1745569.0101163588</v>
      </c>
      <c r="P119" s="72">
        <f t="shared" si="28"/>
        <v>0.43517155479678127</v>
      </c>
      <c r="Q119" s="83">
        <f t="shared" si="41"/>
        <v>-13005.162926405452</v>
      </c>
      <c r="R119" s="84">
        <f t="shared" si="29"/>
        <v>11820.992602133336</v>
      </c>
      <c r="S119" s="84">
        <f t="shared" si="30"/>
        <v>-1184.170324272116</v>
      </c>
      <c r="T119" s="89"/>
      <c r="U119" s="5">
        <f t="shared" si="42"/>
        <v>658960.53093812743</v>
      </c>
      <c r="V119" s="5">
        <f t="shared" si="31"/>
        <v>-7589.6053093812743</v>
      </c>
      <c r="W119" s="5">
        <f t="shared" si="32"/>
        <v>-1184.1703242721148</v>
      </c>
      <c r="X119" s="5">
        <f t="shared" si="45"/>
        <v>0</v>
      </c>
      <c r="Y119" s="12">
        <f t="shared" si="33"/>
        <v>551370.92562874616</v>
      </c>
      <c r="Z119" s="75">
        <f>(-1*$J$10*$K$12)+V119+SUM($W$37:W119)</f>
        <v>-237610.4961217902</v>
      </c>
      <c r="AA119" s="66">
        <f>U119-$U$37+SUM($X$48:X119)</f>
        <v>558960.53093812743</v>
      </c>
      <c r="AB119" s="71">
        <f t="shared" si="34"/>
        <v>1.3524235673984086</v>
      </c>
      <c r="AC119" s="93">
        <f t="shared" si="43"/>
        <v>-1184.1703242721148</v>
      </c>
      <c r="AD119" s="91">
        <f t="shared" si="44"/>
        <v>0</v>
      </c>
      <c r="AE119" s="91">
        <f t="shared" si="39"/>
        <v>-1184.1703242721148</v>
      </c>
      <c r="AF119" s="64"/>
    </row>
    <row r="120" spans="1:32">
      <c r="A120" s="11">
        <v>37987</v>
      </c>
      <c r="B120" s="11">
        <v>40543</v>
      </c>
      <c r="C120" s="56">
        <v>7</v>
      </c>
      <c r="D120" s="12">
        <f t="shared" si="40"/>
        <v>1933300.6888160869</v>
      </c>
      <c r="E120" s="5">
        <f t="shared" si="24"/>
        <v>-8685.1948056660713</v>
      </c>
      <c r="F120" s="5">
        <f t="shared" si="35"/>
        <v>-2360.1089604711406</v>
      </c>
      <c r="G120" s="5">
        <f t="shared" si="36"/>
        <v>-6325.0858451949298</v>
      </c>
      <c r="H120" s="5">
        <f t="shared" si="25"/>
        <v>-3222.1678146934778</v>
      </c>
      <c r="I120" s="5">
        <f t="shared" si="26"/>
        <v>-322.21678146934784</v>
      </c>
      <c r="J120" s="5">
        <f t="shared" si="27"/>
        <v>-800.12408591798817</v>
      </c>
      <c r="K120" s="5">
        <f t="shared" si="37"/>
        <v>-159498.28616284457</v>
      </c>
      <c r="L120" s="5">
        <f t="shared" si="38"/>
        <v>11820.992602133336</v>
      </c>
      <c r="M120" s="5">
        <f>(D120-$J$10)+SUM($G$37:G120)+SUM($H$37:H120)+SUM($I$37:I120)+SUM($J$37:J120)+SUM($L$37:L120)-$J$20-(D120*$K$27)</f>
        <v>785922.60849229991</v>
      </c>
      <c r="N120" s="62">
        <f>(-1*$J$10*$K$12)+SUM($E$37:E120)+SUM($H$37:H120)+SUM($I$37:I120)+SUM($J$37:J120)+K120</f>
        <v>-1230111.6528464677</v>
      </c>
      <c r="O120" s="63">
        <f>(D120-$J$10)+SUM($L$37:L120)</f>
        <v>1772684.4538016876</v>
      </c>
      <c r="P120" s="72">
        <f t="shared" si="28"/>
        <v>0.44107605980295461</v>
      </c>
      <c r="Q120" s="83">
        <f t="shared" si="41"/>
        <v>-13029.703487746885</v>
      </c>
      <c r="R120" s="84">
        <f t="shared" si="29"/>
        <v>11820.992602133336</v>
      </c>
      <c r="S120" s="84">
        <f t="shared" si="30"/>
        <v>-1208.7108856135492</v>
      </c>
      <c r="T120" s="89"/>
      <c r="U120" s="5">
        <f t="shared" si="42"/>
        <v>670714.85093031544</v>
      </c>
      <c r="V120" s="5">
        <f t="shared" si="31"/>
        <v>-7707.1485093031542</v>
      </c>
      <c r="W120" s="5">
        <f t="shared" si="32"/>
        <v>-1208.7108856135492</v>
      </c>
      <c r="X120" s="5">
        <f t="shared" si="45"/>
        <v>0</v>
      </c>
      <c r="Y120" s="12">
        <f t="shared" si="33"/>
        <v>563007.70242101233</v>
      </c>
      <c r="Z120" s="75">
        <f>(-1*$J$10*$K$12)+V120+SUM($W$37:W120)</f>
        <v>-238936.75020732562</v>
      </c>
      <c r="AA120" s="66">
        <f>U120-$U$37+SUM($X$48:X120)</f>
        <v>570714.85093031544</v>
      </c>
      <c r="AB120" s="71">
        <f t="shared" si="34"/>
        <v>1.3885603635066841</v>
      </c>
      <c r="AC120" s="93">
        <f t="shared" si="43"/>
        <v>-1208.7108856135492</v>
      </c>
      <c r="AD120" s="91">
        <f t="shared" si="44"/>
        <v>0</v>
      </c>
      <c r="AE120" s="91">
        <f t="shared" si="39"/>
        <v>-1208.7108856135492</v>
      </c>
      <c r="AF120" s="64"/>
    </row>
    <row r="121" spans="1:32">
      <c r="A121" s="11">
        <v>37987</v>
      </c>
      <c r="B121" s="11">
        <v>40574</v>
      </c>
      <c r="C121" s="56">
        <v>8</v>
      </c>
      <c r="D121" s="12">
        <f t="shared" si="40"/>
        <v>1948717.1000000027</v>
      </c>
      <c r="E121" s="5">
        <f t="shared" si="24"/>
        <v>-8685.1948056660713</v>
      </c>
      <c r="F121" s="5">
        <f t="shared" si="35"/>
        <v>-2379.7765351417333</v>
      </c>
      <c r="G121" s="5">
        <f t="shared" si="36"/>
        <v>-6305.4182705243365</v>
      </c>
      <c r="H121" s="5">
        <f t="shared" si="25"/>
        <v>-3247.8618333333379</v>
      </c>
      <c r="I121" s="5">
        <f t="shared" si="26"/>
        <v>-324.78618333333378</v>
      </c>
      <c r="J121" s="5">
        <f t="shared" si="27"/>
        <v>-1087.3962071388348</v>
      </c>
      <c r="K121" s="5">
        <f t="shared" si="37"/>
        <v>-160307.64775000015</v>
      </c>
      <c r="L121" s="5">
        <f t="shared" si="38"/>
        <v>12530.252158261337</v>
      </c>
      <c r="M121" s="5">
        <f>(D121-$J$10)+SUM($G$37:G121)+SUM($H$37:H121)+SUM($I$37:I121)+SUM($J$37:J121)+SUM($L$37:L121)-$J$20-(D121*$K$27)</f>
        <v>802094.44775299169</v>
      </c>
      <c r="N121" s="62">
        <f>(-1*$J$10*$K$12)+SUM($E$37:E121)+SUM($H$37:H121)+SUM($I$37:I121)+SUM($J$37:J121)+K121</f>
        <v>-1244266.2534630948</v>
      </c>
      <c r="O121" s="63">
        <f>(D121-$J$10)+SUM($L$37:L121)</f>
        <v>1800631.1171438647</v>
      </c>
      <c r="P121" s="72">
        <f t="shared" si="28"/>
        <v>0.44714293434566077</v>
      </c>
      <c r="Q121" s="83">
        <f t="shared" si="41"/>
        <v>-13345.239029471577</v>
      </c>
      <c r="R121" s="84">
        <f t="shared" si="29"/>
        <v>12530.252158261337</v>
      </c>
      <c r="S121" s="84">
        <f t="shared" si="30"/>
        <v>-814.98687121023977</v>
      </c>
      <c r="T121" s="89"/>
      <c r="U121" s="5">
        <f t="shared" si="42"/>
        <v>682682.31304154918</v>
      </c>
      <c r="V121" s="5">
        <f t="shared" si="31"/>
        <v>-7826.8231304154915</v>
      </c>
      <c r="W121" s="5">
        <f t="shared" si="32"/>
        <v>-814.98687121024068</v>
      </c>
      <c r="X121" s="5">
        <f t="shared" si="45"/>
        <v>0</v>
      </c>
      <c r="Y121" s="12">
        <f t="shared" si="33"/>
        <v>574855.48991113366</v>
      </c>
      <c r="Z121" s="75">
        <f>(-1*$J$10*$K$12)+V121+SUM($W$37:W121)</f>
        <v>-239871.41169964822</v>
      </c>
      <c r="AA121" s="66">
        <f>U121-$U$37+SUM($X$48:X121)</f>
        <v>582682.31304154918</v>
      </c>
      <c r="AB121" s="71">
        <f t="shared" si="34"/>
        <v>1.4291444691672845</v>
      </c>
      <c r="AC121" s="93">
        <f t="shared" si="43"/>
        <v>-814.98687121024068</v>
      </c>
      <c r="AD121" s="91">
        <f t="shared" si="44"/>
        <v>0</v>
      </c>
      <c r="AE121" s="91">
        <f t="shared" si="39"/>
        <v>-814.98687121024068</v>
      </c>
      <c r="AF121" s="64"/>
    </row>
    <row r="122" spans="1:32">
      <c r="A122" s="11">
        <v>37987</v>
      </c>
      <c r="B122" s="11">
        <v>40602</v>
      </c>
      <c r="C122" s="56">
        <v>8</v>
      </c>
      <c r="D122" s="12">
        <f t="shared" si="40"/>
        <v>1964256.4438116087</v>
      </c>
      <c r="E122" s="5">
        <f t="shared" si="24"/>
        <v>-8685.1948056660713</v>
      </c>
      <c r="F122" s="5">
        <f t="shared" si="35"/>
        <v>-2399.6080062679148</v>
      </c>
      <c r="G122" s="5">
        <f t="shared" si="36"/>
        <v>-6285.5867993981556</v>
      </c>
      <c r="H122" s="5">
        <f t="shared" si="25"/>
        <v>-3273.7607396860149</v>
      </c>
      <c r="I122" s="5">
        <f t="shared" si="26"/>
        <v>-327.37607396860147</v>
      </c>
      <c r="J122" s="5">
        <f t="shared" si="27"/>
        <v>-1083.8467035355113</v>
      </c>
      <c r="K122" s="5">
        <f t="shared" si="37"/>
        <v>-161123.46330010946</v>
      </c>
      <c r="L122" s="5">
        <f t="shared" si="38"/>
        <v>12530.252158261337</v>
      </c>
      <c r="M122" s="5">
        <f>(D122-$J$10)+SUM($G$37:G122)+SUM($H$37:H122)+SUM($I$37:I122)+SUM($J$37:J122)+SUM($L$37:L122)-$J$20-(D122*$K$27)</f>
        <v>818377.65785616147</v>
      </c>
      <c r="N122" s="62">
        <f>(-1*$J$10*$K$12)+SUM($E$37:E122)+SUM($H$37:H122)+SUM($I$37:I122)+SUM($J$37:J122)+K122</f>
        <v>-1258452.2473360603</v>
      </c>
      <c r="O122" s="63">
        <f>(D122-$J$10)+SUM($L$37:L122)</f>
        <v>1828700.7131137322</v>
      </c>
      <c r="P122" s="72">
        <f t="shared" si="28"/>
        <v>0.45313476692087096</v>
      </c>
      <c r="Q122" s="83">
        <f t="shared" si="41"/>
        <v>-13370.1783228562</v>
      </c>
      <c r="R122" s="84">
        <f t="shared" si="29"/>
        <v>12530.252158261337</v>
      </c>
      <c r="S122" s="84">
        <f t="shared" si="30"/>
        <v>-839.92616459486271</v>
      </c>
      <c r="T122" s="89"/>
      <c r="U122" s="5">
        <f t="shared" si="42"/>
        <v>694441.36830242979</v>
      </c>
      <c r="V122" s="5">
        <f t="shared" si="31"/>
        <v>-7944.4136830242978</v>
      </c>
      <c r="W122" s="5">
        <f t="shared" si="32"/>
        <v>-839.9261645948618</v>
      </c>
      <c r="X122" s="5">
        <f t="shared" si="45"/>
        <v>0</v>
      </c>
      <c r="Y122" s="12">
        <f t="shared" si="33"/>
        <v>586496.95461940544</v>
      </c>
      <c r="Z122" s="75">
        <f>(-1*$J$10*$K$12)+V122+SUM($W$37:W122)</f>
        <v>-240828.92841685188</v>
      </c>
      <c r="AA122" s="66">
        <f>U122-$U$37+SUM($X$48:X122)</f>
        <v>594441.36830242979</v>
      </c>
      <c r="AB122" s="71">
        <f t="shared" si="34"/>
        <v>1.4683138035373746</v>
      </c>
      <c r="AC122" s="93">
        <f t="shared" si="43"/>
        <v>-839.9261645948618</v>
      </c>
      <c r="AD122" s="91">
        <f t="shared" si="44"/>
        <v>0</v>
      </c>
      <c r="AE122" s="91">
        <f t="shared" si="39"/>
        <v>-839.9261645948618</v>
      </c>
      <c r="AF122" s="64"/>
    </row>
    <row r="123" spans="1:32">
      <c r="A123" s="11">
        <v>37987</v>
      </c>
      <c r="B123" s="11">
        <v>40633</v>
      </c>
      <c r="C123" s="56">
        <v>8</v>
      </c>
      <c r="D123" s="12">
        <f t="shared" si="40"/>
        <v>1979919.7005329416</v>
      </c>
      <c r="E123" s="5">
        <f t="shared" si="24"/>
        <v>-8685.1948056660713</v>
      </c>
      <c r="F123" s="5">
        <f t="shared" si="35"/>
        <v>-2419.6047396534805</v>
      </c>
      <c r="G123" s="5">
        <f t="shared" si="36"/>
        <v>-6265.5900660125899</v>
      </c>
      <c r="H123" s="5">
        <f t="shared" si="25"/>
        <v>-3299.8661675549029</v>
      </c>
      <c r="I123" s="5">
        <f t="shared" si="26"/>
        <v>-329.98661675549027</v>
      </c>
      <c r="J123" s="5">
        <f t="shared" si="27"/>
        <v>-1080.2718162547253</v>
      </c>
      <c r="K123" s="5">
        <f t="shared" si="37"/>
        <v>-161945.78427797946</v>
      </c>
      <c r="L123" s="5">
        <f t="shared" si="38"/>
        <v>12530.252158261337</v>
      </c>
      <c r="M123" s="5">
        <f>(D123-$J$10)+SUM($G$37:G123)+SUM($H$37:H123)+SUM($I$37:I123)+SUM($J$37:J123)+SUM($L$37:L123)-$J$20-(D123*$K$27)</f>
        <v>834773.1310913082</v>
      </c>
      <c r="N123" s="62">
        <f>(-1*$J$10*$K$12)+SUM($E$37:E123)+SUM($H$37:H123)+SUM($I$37:I123)+SUM($J$37:J123)+K123</f>
        <v>-1272669.8877201616</v>
      </c>
      <c r="O123" s="63">
        <f>(D123-$J$10)+SUM($L$37:L123)</f>
        <v>1856894.2219933264</v>
      </c>
      <c r="P123" s="72">
        <f t="shared" si="28"/>
        <v>0.45905410343269304</v>
      </c>
      <c r="Q123" s="83">
        <f t="shared" si="41"/>
        <v>-13395.319406231189</v>
      </c>
      <c r="R123" s="84">
        <f t="shared" si="29"/>
        <v>12530.252158261337</v>
      </c>
      <c r="S123" s="84">
        <f t="shared" si="30"/>
        <v>-865.06724796985145</v>
      </c>
      <c r="T123" s="89"/>
      <c r="U123" s="5">
        <f t="shared" si="42"/>
        <v>706414.0466193402</v>
      </c>
      <c r="V123" s="5">
        <f t="shared" si="31"/>
        <v>-8064.1404661934021</v>
      </c>
      <c r="W123" s="5">
        <f t="shared" si="32"/>
        <v>-865.06724796985259</v>
      </c>
      <c r="X123" s="5">
        <f t="shared" si="45"/>
        <v>0</v>
      </c>
      <c r="Y123" s="12">
        <f t="shared" si="33"/>
        <v>598349.90615314676</v>
      </c>
      <c r="Z123" s="75">
        <f>(-1*$J$10*$K$12)+V123+SUM($W$37:W123)</f>
        <v>-241813.72244799085</v>
      </c>
      <c r="AA123" s="66">
        <f>U123-$U$37+SUM($X$48:X123)</f>
        <v>606414.0466193402</v>
      </c>
      <c r="AB123" s="71">
        <f t="shared" si="34"/>
        <v>1.5077735063185562</v>
      </c>
      <c r="AC123" s="93">
        <f t="shared" si="43"/>
        <v>-865.06724796985259</v>
      </c>
      <c r="AD123" s="91">
        <f t="shared" si="44"/>
        <v>0</v>
      </c>
      <c r="AE123" s="91">
        <f t="shared" si="39"/>
        <v>-865.06724796985259</v>
      </c>
      <c r="AF123" s="64"/>
    </row>
    <row r="124" spans="1:32">
      <c r="A124" s="11">
        <v>37987</v>
      </c>
      <c r="B124" s="11">
        <v>40663</v>
      </c>
      <c r="C124" s="56">
        <v>8</v>
      </c>
      <c r="D124" s="12">
        <f t="shared" si="40"/>
        <v>1995707.8582629443</v>
      </c>
      <c r="E124" s="5">
        <f t="shared" si="24"/>
        <v>-8685.1948056660713</v>
      </c>
      <c r="F124" s="5">
        <f t="shared" si="35"/>
        <v>-2439.7681124839264</v>
      </c>
      <c r="G124" s="5">
        <f t="shared" si="36"/>
        <v>-6245.4266931821458</v>
      </c>
      <c r="H124" s="5">
        <f t="shared" si="25"/>
        <v>-3326.1797637715736</v>
      </c>
      <c r="I124" s="5">
        <f t="shared" si="26"/>
        <v>-332.61797637715739</v>
      </c>
      <c r="J124" s="5">
        <f t="shared" si="27"/>
        <v>-1076.6713672214885</v>
      </c>
      <c r="K124" s="5">
        <f t="shared" si="37"/>
        <v>-162774.66255880459</v>
      </c>
      <c r="L124" s="5">
        <f t="shared" si="38"/>
        <v>12530.252158261337</v>
      </c>
      <c r="M124" s="5">
        <f>(D124-$J$10)+SUM($G$37:G124)+SUM($H$37:H124)+SUM($I$37:I124)+SUM($J$37:J124)+SUM($L$37:L124)-$J$20-(D124*$K$27)</f>
        <v>851281.76689819468</v>
      </c>
      <c r="N124" s="62">
        <f>(-1*$J$10*$K$12)+SUM($E$37:E124)+SUM($H$37:H124)+SUM($I$37:I124)+SUM($J$37:J124)+K124</f>
        <v>-1286919.4299140228</v>
      </c>
      <c r="O124" s="63">
        <f>(D124-$J$10)+SUM($L$37:L124)</f>
        <v>1885212.6318815905</v>
      </c>
      <c r="P124" s="72">
        <f t="shared" si="28"/>
        <v>0.46490338715885171</v>
      </c>
      <c r="Q124" s="83">
        <f t="shared" si="41"/>
        <v>-13420.663913036291</v>
      </c>
      <c r="R124" s="84">
        <f t="shared" si="29"/>
        <v>12530.252158261337</v>
      </c>
      <c r="S124" s="84">
        <f t="shared" si="30"/>
        <v>-890.41175477495381</v>
      </c>
      <c r="T124" s="89"/>
      <c r="U124" s="5">
        <f t="shared" si="42"/>
        <v>718603.97351743199</v>
      </c>
      <c r="V124" s="5">
        <f t="shared" si="31"/>
        <v>-8186.0397351743204</v>
      </c>
      <c r="W124" s="5">
        <f t="shared" si="32"/>
        <v>-890.41175477495358</v>
      </c>
      <c r="X124" s="5">
        <f t="shared" si="45"/>
        <v>0</v>
      </c>
      <c r="Y124" s="12">
        <f t="shared" si="33"/>
        <v>610417.93378225772</v>
      </c>
      <c r="Z124" s="75">
        <f>(-1*$J$10*$K$12)+V124+SUM($W$37:W124)</f>
        <v>-242826.03347174672</v>
      </c>
      <c r="AA124" s="66">
        <f>U124-$U$37+SUM($X$48:X124)</f>
        <v>618603.97351743199</v>
      </c>
      <c r="AB124" s="71">
        <f t="shared" si="34"/>
        <v>1.547519162888306</v>
      </c>
      <c r="AC124" s="93">
        <f t="shared" si="43"/>
        <v>-890.41175477495358</v>
      </c>
      <c r="AD124" s="91">
        <f t="shared" si="44"/>
        <v>0</v>
      </c>
      <c r="AE124" s="91">
        <f t="shared" si="39"/>
        <v>-890.41175477495358</v>
      </c>
      <c r="AF124" s="64"/>
    </row>
    <row r="125" spans="1:32">
      <c r="A125" s="11">
        <v>37987</v>
      </c>
      <c r="B125" s="11">
        <v>40694</v>
      </c>
      <c r="C125" s="56">
        <v>8</v>
      </c>
      <c r="D125" s="12">
        <f t="shared" si="40"/>
        <v>2011621.9129797998</v>
      </c>
      <c r="E125" s="5">
        <f t="shared" si="24"/>
        <v>-8685.1948056660713</v>
      </c>
      <c r="F125" s="5">
        <f t="shared" si="35"/>
        <v>-2460.0995134212922</v>
      </c>
      <c r="G125" s="5">
        <f t="shared" si="36"/>
        <v>-6225.0952922447796</v>
      </c>
      <c r="H125" s="5">
        <f t="shared" si="25"/>
        <v>-3352.7031882996666</v>
      </c>
      <c r="I125" s="5">
        <f t="shared" si="26"/>
        <v>-335.27031882996664</v>
      </c>
      <c r="J125" s="5">
        <f t="shared" si="27"/>
        <v>-1073.0451771436385</v>
      </c>
      <c r="K125" s="5">
        <f t="shared" si="37"/>
        <v>-163610.15043143951</v>
      </c>
      <c r="L125" s="5">
        <f t="shared" si="38"/>
        <v>12530.252158261337</v>
      </c>
      <c r="M125" s="5">
        <f>(D125-$J$10)+SUM($G$37:G125)+SUM($H$37:H125)+SUM($I$37:I125)+SUM($J$37:J125)+SUM($L$37:L125)-$J$20-(D125*$K$27)</f>
        <v>867904.47192415863</v>
      </c>
      <c r="N125" s="62">
        <f>(-1*$J$10*$K$12)+SUM($E$37:E125)+SUM($H$37:H125)+SUM($I$37:I125)+SUM($J$37:J125)+K125</f>
        <v>-1301201.131276597</v>
      </c>
      <c r="O125" s="63">
        <f>(D125-$J$10)+SUM($L$37:L125)</f>
        <v>1913656.9387567074</v>
      </c>
      <c r="P125" s="72">
        <f t="shared" si="28"/>
        <v>0.47068496388351222</v>
      </c>
      <c r="Q125" s="83">
        <f t="shared" si="41"/>
        <v>-13446.213489939344</v>
      </c>
      <c r="R125" s="84">
        <f t="shared" si="29"/>
        <v>12530.252158261337</v>
      </c>
      <c r="S125" s="84">
        <f t="shared" si="30"/>
        <v>-915.9613316780069</v>
      </c>
      <c r="T125" s="89"/>
      <c r="U125" s="5">
        <f t="shared" si="42"/>
        <v>731014.83423288015</v>
      </c>
      <c r="V125" s="5">
        <f t="shared" si="31"/>
        <v>-8310.1483423288009</v>
      </c>
      <c r="W125" s="5">
        <f t="shared" si="32"/>
        <v>-915.96133167800588</v>
      </c>
      <c r="X125" s="5">
        <f t="shared" si="45"/>
        <v>0</v>
      </c>
      <c r="Y125" s="12">
        <f t="shared" si="33"/>
        <v>622704.68589055131</v>
      </c>
      <c r="Z125" s="75">
        <f>(-1*$J$10*$K$12)+V125+SUM($W$37:W125)</f>
        <v>-243866.10341057921</v>
      </c>
      <c r="AA125" s="66">
        <f>U125-$U$37+SUM($X$48:X125)</f>
        <v>631014.83423288015</v>
      </c>
      <c r="AB125" s="71">
        <f t="shared" si="34"/>
        <v>1.5875463026958176</v>
      </c>
      <c r="AC125" s="93">
        <f t="shared" si="43"/>
        <v>-915.96133167800588</v>
      </c>
      <c r="AD125" s="91">
        <f t="shared" si="44"/>
        <v>0</v>
      </c>
      <c r="AE125" s="91">
        <f t="shared" si="39"/>
        <v>-915.96133167800588</v>
      </c>
      <c r="AF125" s="64"/>
    </row>
    <row r="126" spans="1:32">
      <c r="A126" s="11">
        <v>37987</v>
      </c>
      <c r="B126" s="11">
        <v>40724</v>
      </c>
      <c r="C126" s="56">
        <v>8</v>
      </c>
      <c r="D126" s="12">
        <f t="shared" si="40"/>
        <v>2027662.8686037608</v>
      </c>
      <c r="E126" s="5">
        <f t="shared" si="24"/>
        <v>-8685.1948056660713</v>
      </c>
      <c r="F126" s="5">
        <f t="shared" si="35"/>
        <v>-2480.6003426998032</v>
      </c>
      <c r="G126" s="5">
        <f t="shared" si="36"/>
        <v>-6204.5944629662672</v>
      </c>
      <c r="H126" s="5">
        <f t="shared" si="25"/>
        <v>-3379.4381143396017</v>
      </c>
      <c r="I126" s="5">
        <f t="shared" si="26"/>
        <v>-337.94381143396015</v>
      </c>
      <c r="J126" s="5">
        <f t="shared" si="27"/>
        <v>-1069.3930655038182</v>
      </c>
      <c r="K126" s="5">
        <f t="shared" si="37"/>
        <v>-164452.30060169747</v>
      </c>
      <c r="L126" s="5">
        <f t="shared" si="38"/>
        <v>12530.252158261337</v>
      </c>
      <c r="M126" s="5">
        <f>(D126-$J$10)+SUM($G$37:G126)+SUM($H$37:H126)+SUM($I$37:I126)+SUM($J$37:J126)+SUM($L$37:L126)-$J$20-(D126*$K$27)</f>
        <v>884642.16008187935</v>
      </c>
      <c r="N126" s="62">
        <f>(-1*$J$10*$K$12)+SUM($E$37:E126)+SUM($H$37:H126)+SUM($I$37:I126)+SUM($J$37:J126)+K126</f>
        <v>-1315515.2512437988</v>
      </c>
      <c r="O126" s="63">
        <f>(D126-$J$10)+SUM($L$37:L126)</f>
        <v>1942228.1465389298</v>
      </c>
      <c r="P126" s="72">
        <f t="shared" si="28"/>
        <v>0.47640108672444803</v>
      </c>
      <c r="Q126" s="83">
        <f t="shared" si="41"/>
        <v>-13471.969796943453</v>
      </c>
      <c r="R126" s="84">
        <f t="shared" si="29"/>
        <v>12530.252158261337</v>
      </c>
      <c r="S126" s="84">
        <f t="shared" si="30"/>
        <v>-941.71763868211565</v>
      </c>
      <c r="T126" s="89"/>
      <c r="U126" s="5">
        <f t="shared" si="42"/>
        <v>743650.37468240806</v>
      </c>
      <c r="V126" s="5">
        <f t="shared" si="31"/>
        <v>-8436.5037468240807</v>
      </c>
      <c r="W126" s="5">
        <f t="shared" si="32"/>
        <v>-941.71763868211417</v>
      </c>
      <c r="X126" s="5">
        <f t="shared" si="45"/>
        <v>0</v>
      </c>
      <c r="Y126" s="12">
        <f t="shared" si="33"/>
        <v>635213.87093558395</v>
      </c>
      <c r="Z126" s="75">
        <f>(-1*$J$10*$K$12)+V126+SUM($W$37:W126)</f>
        <v>-244934.17645375658</v>
      </c>
      <c r="AA126" s="66">
        <f>U126-$U$37+SUM($X$48:X126)</f>
        <v>643650.37468240806</v>
      </c>
      <c r="AB126" s="71">
        <f t="shared" si="34"/>
        <v>1.6278504045511544</v>
      </c>
      <c r="AC126" s="93">
        <f t="shared" si="43"/>
        <v>-941.71763868211417</v>
      </c>
      <c r="AD126" s="91">
        <f t="shared" si="44"/>
        <v>0</v>
      </c>
      <c r="AE126" s="91">
        <f t="shared" si="39"/>
        <v>-941.71763868211417</v>
      </c>
      <c r="AF126" s="64"/>
    </row>
    <row r="127" spans="1:32">
      <c r="A127" s="11">
        <v>37987</v>
      </c>
      <c r="B127" s="11">
        <v>40755</v>
      </c>
      <c r="C127" s="56">
        <v>8</v>
      </c>
      <c r="D127" s="12">
        <f t="shared" si="40"/>
        <v>2043831.737060481</v>
      </c>
      <c r="E127" s="5">
        <f t="shared" si="24"/>
        <v>-8685.1948056660713</v>
      </c>
      <c r="F127" s="5">
        <f t="shared" si="35"/>
        <v>-2501.2720122223013</v>
      </c>
      <c r="G127" s="5">
        <f t="shared" si="36"/>
        <v>-6183.9227934437695</v>
      </c>
      <c r="H127" s="5">
        <f t="shared" si="25"/>
        <v>-3406.3862284341353</v>
      </c>
      <c r="I127" s="5">
        <f t="shared" si="26"/>
        <v>-340.63862284341349</v>
      </c>
      <c r="J127" s="5">
        <f t="shared" si="27"/>
        <v>-1065.7148505514076</v>
      </c>
      <c r="K127" s="5">
        <f t="shared" si="37"/>
        <v>-165301.16619567527</v>
      </c>
      <c r="L127" s="5">
        <f t="shared" si="38"/>
        <v>12530.252158261337</v>
      </c>
      <c r="M127" s="5">
        <f>(D127-$J$10)+SUM($G$37:G127)+SUM($H$37:H127)+SUM($I$37:I127)+SUM($J$37:J127)+SUM($L$37:L127)-$J$20-(D127*$K$27)</f>
        <v>901495.75260761031</v>
      </c>
      <c r="N127" s="62">
        <f>(-1*$J$10*$K$12)+SUM($E$37:E127)+SUM($H$37:H127)+SUM($I$37:I127)+SUM($J$37:J127)+K127</f>
        <v>-1329862.0513452715</v>
      </c>
      <c r="O127" s="63">
        <f>(D127-$J$10)+SUM($L$37:L127)</f>
        <v>1970927.2671539113</v>
      </c>
      <c r="P127" s="72">
        <f t="shared" si="28"/>
        <v>0.48205392067556657</v>
      </c>
      <c r="Q127" s="83">
        <f t="shared" si="41"/>
        <v>-13497.934507495027</v>
      </c>
      <c r="R127" s="84">
        <f t="shared" si="29"/>
        <v>12530.252158261337</v>
      </c>
      <c r="S127" s="84">
        <f t="shared" si="30"/>
        <v>-967.68234923368982</v>
      </c>
      <c r="T127" s="89"/>
      <c r="U127" s="5">
        <f t="shared" si="42"/>
        <v>756514.40244844533</v>
      </c>
      <c r="V127" s="5">
        <f t="shared" si="31"/>
        <v>-8565.1440244844525</v>
      </c>
      <c r="W127" s="5">
        <f t="shared" si="32"/>
        <v>-967.6823492336905</v>
      </c>
      <c r="X127" s="5">
        <f t="shared" si="45"/>
        <v>0</v>
      </c>
      <c r="Y127" s="12">
        <f t="shared" si="33"/>
        <v>647949.25842396088</v>
      </c>
      <c r="Z127" s="75">
        <f>(-1*$J$10*$K$12)+V127+SUM($W$37:W127)</f>
        <v>-246030.49908065062</v>
      </c>
      <c r="AA127" s="66">
        <f>U127-$U$37+SUM($X$48:X127)</f>
        <v>656514.40244844533</v>
      </c>
      <c r="AB127" s="71">
        <f t="shared" si="34"/>
        <v>1.6684269019559035</v>
      </c>
      <c r="AC127" s="93">
        <f t="shared" si="43"/>
        <v>-967.6823492336905</v>
      </c>
      <c r="AD127" s="91">
        <f t="shared" si="44"/>
        <v>0</v>
      </c>
      <c r="AE127" s="91">
        <f t="shared" si="39"/>
        <v>-967.6823492336905</v>
      </c>
      <c r="AF127" s="64"/>
    </row>
    <row r="128" spans="1:32">
      <c r="A128" s="11">
        <v>37987</v>
      </c>
      <c r="B128" s="11">
        <v>40786</v>
      </c>
      <c r="C128" s="56">
        <v>8</v>
      </c>
      <c r="D128" s="12">
        <f t="shared" si="40"/>
        <v>2060129.5383448515</v>
      </c>
      <c r="E128" s="5">
        <f t="shared" si="24"/>
        <v>-8685.1948056660713</v>
      </c>
      <c r="F128" s="5">
        <f t="shared" si="35"/>
        <v>-2522.1159456574869</v>
      </c>
      <c r="G128" s="5">
        <f t="shared" si="36"/>
        <v>-6163.0788600085834</v>
      </c>
      <c r="H128" s="5">
        <f t="shared" si="25"/>
        <v>-3433.5492305747525</v>
      </c>
      <c r="I128" s="5">
        <f t="shared" si="26"/>
        <v>-343.35492305747522</v>
      </c>
      <c r="J128" s="5">
        <f t="shared" si="27"/>
        <v>-1062.0103492944156</v>
      </c>
      <c r="K128" s="5">
        <f t="shared" si="37"/>
        <v>-166156.80076310469</v>
      </c>
      <c r="L128" s="5">
        <f t="shared" si="38"/>
        <v>12530.252158261337</v>
      </c>
      <c r="M128" s="5">
        <f>(D128-$J$10)+SUM($G$37:G128)+SUM($H$37:H128)+SUM($I$37:I128)+SUM($J$37:J128)+SUM($L$37:L128)-$J$20-(D128*$K$27)</f>
        <v>918466.17811987747</v>
      </c>
      <c r="N128" s="62">
        <f>(-1*$J$10*$K$12)+SUM($E$37:E128)+SUM($H$37:H128)+SUM($I$37:I128)+SUM($J$37:J128)+K128</f>
        <v>-1344241.7952212933</v>
      </c>
      <c r="O128" s="63">
        <f>(D128-$J$10)+SUM($L$37:L128)</f>
        <v>1999755.3205965431</v>
      </c>
      <c r="P128" s="72">
        <f t="shared" si="28"/>
        <v>0.48764554688417278</v>
      </c>
      <c r="Q128" s="83">
        <f t="shared" si="41"/>
        <v>-13524.109308592715</v>
      </c>
      <c r="R128" s="84">
        <f t="shared" si="29"/>
        <v>12530.252158261337</v>
      </c>
      <c r="S128" s="84">
        <f t="shared" si="30"/>
        <v>-993.85715033137785</v>
      </c>
      <c r="T128" s="89"/>
      <c r="U128" s="5">
        <f t="shared" si="42"/>
        <v>769610.78778016916</v>
      </c>
      <c r="V128" s="5">
        <f t="shared" si="31"/>
        <v>-8696.1078778016927</v>
      </c>
      <c r="W128" s="5">
        <f t="shared" si="32"/>
        <v>-993.8571503313774</v>
      </c>
      <c r="X128" s="5">
        <f t="shared" si="45"/>
        <v>0</v>
      </c>
      <c r="Y128" s="12">
        <f t="shared" si="33"/>
        <v>660914.67990236753</v>
      </c>
      <c r="Z128" s="75">
        <f>(-1*$J$10*$K$12)+V128+SUM($W$37:W128)</f>
        <v>-247155.32008429925</v>
      </c>
      <c r="AA128" s="66">
        <f>U128-$U$37+SUM($X$48:X128)</f>
        <v>669610.78778016916</v>
      </c>
      <c r="AB128" s="71">
        <f t="shared" si="34"/>
        <v>1.7092711884647258</v>
      </c>
      <c r="AC128" s="93">
        <f t="shared" si="43"/>
        <v>-993.8571503313774</v>
      </c>
      <c r="AD128" s="91">
        <f t="shared" si="44"/>
        <v>0</v>
      </c>
      <c r="AE128" s="91">
        <f t="shared" si="39"/>
        <v>-993.8571503313774</v>
      </c>
      <c r="AF128" s="64"/>
    </row>
    <row r="129" spans="1:32">
      <c r="A129" s="11">
        <v>37987</v>
      </c>
      <c r="B129" s="11">
        <v>40816</v>
      </c>
      <c r="C129" s="56">
        <v>8</v>
      </c>
      <c r="D129" s="12">
        <f t="shared" si="40"/>
        <v>2076557.3005853461</v>
      </c>
      <c r="E129" s="5">
        <f t="shared" si="24"/>
        <v>-8685.1948056660713</v>
      </c>
      <c r="F129" s="5">
        <f t="shared" si="35"/>
        <v>-2543.1335785379661</v>
      </c>
      <c r="G129" s="5">
        <f t="shared" si="36"/>
        <v>-6142.0612271281043</v>
      </c>
      <c r="H129" s="5">
        <f t="shared" si="25"/>
        <v>-3460.9288343089102</v>
      </c>
      <c r="I129" s="5">
        <f t="shared" si="26"/>
        <v>-346.09288343089105</v>
      </c>
      <c r="J129" s="5">
        <f t="shared" si="27"/>
        <v>-1058.2793774913071</v>
      </c>
      <c r="K129" s="5">
        <f t="shared" si="37"/>
        <v>-167019.25828073069</v>
      </c>
      <c r="L129" s="5">
        <f t="shared" si="38"/>
        <v>12530.252158261337</v>
      </c>
      <c r="M129" s="5">
        <f>(D129-$J$10)+SUM($G$37:G129)+SUM($H$37:H129)+SUM($I$37:I129)+SUM($J$37:J129)+SUM($L$37:L129)-$J$20-(D129*$K$27)</f>
        <v>935554.37267864833</v>
      </c>
      <c r="N129" s="62">
        <f>(-1*$J$10*$K$12)+SUM($E$37:E129)+SUM($H$37:H129)+SUM($I$37:I129)+SUM($J$37:J129)+K129</f>
        <v>-1358654.7486398169</v>
      </c>
      <c r="O129" s="63">
        <f>(D129-$J$10)+SUM($L$37:L129)</f>
        <v>2028713.3349952991</v>
      </c>
      <c r="P129" s="72">
        <f t="shared" si="28"/>
        <v>0.49317796668086178</v>
      </c>
      <c r="Q129" s="83">
        <f t="shared" si="41"/>
        <v>-13550.495900897178</v>
      </c>
      <c r="R129" s="84">
        <f t="shared" si="29"/>
        <v>12530.252158261337</v>
      </c>
      <c r="S129" s="84">
        <f t="shared" si="30"/>
        <v>-1020.243742635841</v>
      </c>
      <c r="T129" s="89"/>
      <c r="U129" s="5">
        <f t="shared" si="42"/>
        <v>782943.46461068583</v>
      </c>
      <c r="V129" s="5">
        <f t="shared" si="31"/>
        <v>-8829.4346461068581</v>
      </c>
      <c r="W129" s="5">
        <f t="shared" si="32"/>
        <v>-1020.2437426358424</v>
      </c>
      <c r="X129" s="5">
        <f t="shared" si="45"/>
        <v>0</v>
      </c>
      <c r="Y129" s="12">
        <f t="shared" si="33"/>
        <v>674114.02996457892</v>
      </c>
      <c r="Z129" s="75">
        <f>(-1*$J$10*$K$12)+V129+SUM($W$37:W129)</f>
        <v>-248308.89059524029</v>
      </c>
      <c r="AA129" s="66">
        <f>U129-$U$37+SUM($X$48:X129)</f>
        <v>682943.46461068583</v>
      </c>
      <c r="AB129" s="71">
        <f t="shared" si="34"/>
        <v>1.7503786230672196</v>
      </c>
      <c r="AC129" s="93">
        <f t="shared" si="43"/>
        <v>-1020.2437426358424</v>
      </c>
      <c r="AD129" s="91">
        <f t="shared" si="44"/>
        <v>0</v>
      </c>
      <c r="AE129" s="91">
        <f t="shared" si="39"/>
        <v>-1020.2437426358424</v>
      </c>
      <c r="AF129" s="64"/>
    </row>
    <row r="130" spans="1:32">
      <c r="A130" s="11">
        <v>37987</v>
      </c>
      <c r="B130" s="11">
        <v>40847</v>
      </c>
      <c r="C130" s="56">
        <v>8</v>
      </c>
      <c r="D130" s="12">
        <f t="shared" si="40"/>
        <v>2093116.0601088789</v>
      </c>
      <c r="E130" s="5">
        <f t="shared" si="24"/>
        <v>-8685.1948056660713</v>
      </c>
      <c r="F130" s="5">
        <f t="shared" si="35"/>
        <v>-2564.3263583591161</v>
      </c>
      <c r="G130" s="5">
        <f t="shared" si="36"/>
        <v>-6120.8684473069552</v>
      </c>
      <c r="H130" s="5">
        <f t="shared" si="25"/>
        <v>-3488.5267668481315</v>
      </c>
      <c r="I130" s="5">
        <f t="shared" si="26"/>
        <v>-348.85267668481316</v>
      </c>
      <c r="J130" s="5">
        <f t="shared" si="27"/>
        <v>-1054.5217496427888</v>
      </c>
      <c r="K130" s="5">
        <f t="shared" si="37"/>
        <v>-167888.59315571614</v>
      </c>
      <c r="L130" s="5">
        <f t="shared" si="38"/>
        <v>12530.252158261337</v>
      </c>
      <c r="M130" s="5">
        <f>(D130-$J$10)+SUM($G$37:G130)+SUM($H$37:H130)+SUM($I$37:I130)+SUM($J$37:J130)+SUM($L$37:L130)-$J$20-(D130*$K$27)</f>
        <v>952761.27984497428</v>
      </c>
      <c r="N130" s="62">
        <f>(-1*$J$10*$K$12)+SUM($E$37:E130)+SUM($H$37:H130)+SUM($I$37:I130)+SUM($J$37:J130)+K130</f>
        <v>-1373101.1795136442</v>
      </c>
      <c r="O130" s="63">
        <f>(D130-$J$10)+SUM($L$37:L130)</f>
        <v>2057802.3466770933</v>
      </c>
      <c r="P130" s="72">
        <f t="shared" si="28"/>
        <v>0.498653105378565</v>
      </c>
      <c r="Q130" s="83">
        <f t="shared" si="41"/>
        <v>-13577.095998841805</v>
      </c>
      <c r="R130" s="84">
        <f t="shared" si="29"/>
        <v>12530.252158261337</v>
      </c>
      <c r="S130" s="84">
        <f t="shared" si="30"/>
        <v>-1046.8438405804682</v>
      </c>
      <c r="T130" s="89"/>
      <c r="U130" s="5">
        <f t="shared" si="42"/>
        <v>796516.43159060949</v>
      </c>
      <c r="V130" s="5">
        <f t="shared" si="31"/>
        <v>-8965.164315906095</v>
      </c>
      <c r="W130" s="5">
        <f t="shared" si="32"/>
        <v>-1046.8438405804675</v>
      </c>
      <c r="X130" s="5">
        <f t="shared" si="45"/>
        <v>0</v>
      </c>
      <c r="Y130" s="12">
        <f t="shared" si="33"/>
        <v>687551.26727470336</v>
      </c>
      <c r="Z130" s="75">
        <f>(-1*$J$10*$K$12)+V130+SUM($W$37:W130)</f>
        <v>-249491.46410561996</v>
      </c>
      <c r="AA130" s="66">
        <f>U130-$U$37+SUM($X$48:X130)</f>
        <v>696516.43159060949</v>
      </c>
      <c r="AB130" s="71">
        <f t="shared" si="34"/>
        <v>1.7917445355795643</v>
      </c>
      <c r="AC130" s="93">
        <f t="shared" si="43"/>
        <v>-1046.8438405804675</v>
      </c>
      <c r="AD130" s="91">
        <f t="shared" si="44"/>
        <v>0</v>
      </c>
      <c r="AE130" s="91">
        <f t="shared" si="39"/>
        <v>-1046.8438405804675</v>
      </c>
      <c r="AF130" s="64"/>
    </row>
    <row r="131" spans="1:32">
      <c r="A131" s="11">
        <v>37987</v>
      </c>
      <c r="B131" s="11">
        <v>40877</v>
      </c>
      <c r="C131" s="56">
        <v>8</v>
      </c>
      <c r="D131" s="12">
        <f t="shared" si="40"/>
        <v>2109806.8615061808</v>
      </c>
      <c r="E131" s="5">
        <f t="shared" si="24"/>
        <v>-8685.1948056660713</v>
      </c>
      <c r="F131" s="5">
        <f t="shared" si="35"/>
        <v>-2585.6957446787746</v>
      </c>
      <c r="G131" s="5">
        <f t="shared" si="36"/>
        <v>-6099.4990609872957</v>
      </c>
      <c r="H131" s="5">
        <f t="shared" si="25"/>
        <v>-3516.3447691769684</v>
      </c>
      <c r="I131" s="5">
        <f t="shared" si="26"/>
        <v>-351.63447691769676</v>
      </c>
      <c r="J131" s="5">
        <f t="shared" si="27"/>
        <v>-1050.737278983544</v>
      </c>
      <c r="K131" s="5">
        <f t="shared" si="37"/>
        <v>-168764.86022907449</v>
      </c>
      <c r="L131" s="5">
        <f t="shared" si="38"/>
        <v>12530.252158261337</v>
      </c>
      <c r="M131" s="5">
        <f>(D131-$J$10)+SUM($G$37:G131)+SUM($H$37:H131)+SUM($I$37:I131)+SUM($J$37:J131)+SUM($L$37:L131)-$J$20-(D131*$K$27)</f>
        <v>970087.85074111377</v>
      </c>
      <c r="N131" s="62">
        <f>(-1*$J$10*$K$12)+SUM($E$37:E131)+SUM($H$37:H131)+SUM($I$37:I131)+SUM($J$37:J131)+K131</f>
        <v>-1387581.357917747</v>
      </c>
      <c r="O131" s="63">
        <f>(D131-$J$10)+SUM($L$37:L131)</f>
        <v>2087023.4002326566</v>
      </c>
      <c r="P131" s="72">
        <f t="shared" si="28"/>
        <v>0.50407281585601349</v>
      </c>
      <c r="Q131" s="83">
        <f t="shared" si="41"/>
        <v>-13603.911330744282</v>
      </c>
      <c r="R131" s="84">
        <f t="shared" si="29"/>
        <v>12530.252158261337</v>
      </c>
      <c r="S131" s="84">
        <f t="shared" si="30"/>
        <v>-1073.659172482945</v>
      </c>
      <c r="T131" s="89"/>
      <c r="U131" s="5">
        <f t="shared" si="42"/>
        <v>810333.75313830387</v>
      </c>
      <c r="V131" s="5">
        <f t="shared" si="31"/>
        <v>-9103.3375313830402</v>
      </c>
      <c r="W131" s="5">
        <f t="shared" si="32"/>
        <v>-1073.6591724829432</v>
      </c>
      <c r="X131" s="5">
        <f t="shared" si="45"/>
        <v>0</v>
      </c>
      <c r="Y131" s="12">
        <f t="shared" si="33"/>
        <v>701230.41560692084</v>
      </c>
      <c r="Z131" s="75">
        <f>(-1*$J$10*$K$12)+V131+SUM($W$37:W131)</f>
        <v>-250703.29649357984</v>
      </c>
      <c r="AA131" s="66">
        <f>U131-$U$37+SUM($X$48:X131)</f>
        <v>710333.75313830387</v>
      </c>
      <c r="AB131" s="71">
        <f t="shared" si="34"/>
        <v>1.833364232035515</v>
      </c>
      <c r="AC131" s="93">
        <f t="shared" si="43"/>
        <v>-1073.6591724829432</v>
      </c>
      <c r="AD131" s="91">
        <f t="shared" si="44"/>
        <v>0</v>
      </c>
      <c r="AE131" s="91">
        <f t="shared" si="39"/>
        <v>-1073.6591724829432</v>
      </c>
      <c r="AF131" s="64"/>
    </row>
    <row r="132" spans="1:32">
      <c r="A132" s="11">
        <v>37987</v>
      </c>
      <c r="B132" s="11">
        <v>40908</v>
      </c>
      <c r="C132" s="56">
        <v>8</v>
      </c>
      <c r="D132" s="12">
        <f t="shared" si="40"/>
        <v>2126630.7576976959</v>
      </c>
      <c r="E132" s="5">
        <f t="shared" si="24"/>
        <v>-8685.1948056660713</v>
      </c>
      <c r="F132" s="5">
        <f t="shared" si="35"/>
        <v>-2607.2432092177651</v>
      </c>
      <c r="G132" s="5">
        <f t="shared" si="36"/>
        <v>-6077.9515964483062</v>
      </c>
      <c r="H132" s="5">
        <f t="shared" si="25"/>
        <v>-3544.3845961628267</v>
      </c>
      <c r="I132" s="5">
        <f t="shared" si="26"/>
        <v>-354.43845961628267</v>
      </c>
      <c r="J132" s="5">
        <f t="shared" si="27"/>
        <v>-1046.9257774739085</v>
      </c>
      <c r="K132" s="5">
        <f t="shared" si="37"/>
        <v>-169648.11477912904</v>
      </c>
      <c r="L132" s="5">
        <f t="shared" si="38"/>
        <v>12530.252158261337</v>
      </c>
      <c r="M132" s="5">
        <f>(D132-$J$10)+SUM($G$37:G132)+SUM($H$37:H132)+SUM($I$37:I132)+SUM($J$37:J132)+SUM($L$37:L132)-$J$20-(D132*$K$27)</f>
        <v>987535.04411113437</v>
      </c>
      <c r="N132" s="62">
        <f>(-1*$J$10*$K$12)+SUM($E$37:E132)+SUM($H$37:H132)+SUM($I$37:I132)+SUM($J$37:J132)+K132</f>
        <v>-1402095.5561067206</v>
      </c>
      <c r="O132" s="63">
        <f>(D132-$J$10)+SUM($L$37:L132)</f>
        <v>2116377.5485824328</v>
      </c>
      <c r="P132" s="72">
        <f t="shared" si="28"/>
        <v>0.50943888193975884</v>
      </c>
      <c r="Q132" s="83">
        <f t="shared" si="41"/>
        <v>-13630.943638919089</v>
      </c>
      <c r="R132" s="84">
        <f t="shared" si="29"/>
        <v>12530.252158261337</v>
      </c>
      <c r="S132" s="84">
        <f t="shared" si="30"/>
        <v>-1100.6914806577515</v>
      </c>
      <c r="T132" s="89"/>
      <c r="U132" s="5">
        <f t="shared" si="42"/>
        <v>824399.56050705351</v>
      </c>
      <c r="V132" s="5">
        <f t="shared" si="31"/>
        <v>-9243.995605070535</v>
      </c>
      <c r="W132" s="5">
        <f t="shared" si="32"/>
        <v>-1100.691480657752</v>
      </c>
      <c r="X132" s="5">
        <f t="shared" si="45"/>
        <v>0</v>
      </c>
      <c r="Y132" s="12">
        <f t="shared" si="33"/>
        <v>715155.56490198302</v>
      </c>
      <c r="Z132" s="75">
        <f>(-1*$J$10*$K$12)+V132+SUM($W$37:W132)</f>
        <v>-251944.64604792511</v>
      </c>
      <c r="AA132" s="66">
        <f>U132-$U$37+SUM($X$48:X132)</f>
        <v>724399.56050705351</v>
      </c>
      <c r="AB132" s="71">
        <f t="shared" si="34"/>
        <v>1.8752330000664417</v>
      </c>
      <c r="AC132" s="93">
        <f t="shared" si="43"/>
        <v>-1100.691480657752</v>
      </c>
      <c r="AD132" s="91">
        <f t="shared" si="44"/>
        <v>0</v>
      </c>
      <c r="AE132" s="91">
        <f t="shared" si="39"/>
        <v>-1100.691480657752</v>
      </c>
      <c r="AF132" s="64"/>
    </row>
    <row r="133" spans="1:32">
      <c r="A133" s="11">
        <v>37987</v>
      </c>
      <c r="B133" s="11">
        <v>40939</v>
      </c>
      <c r="C133" s="56">
        <v>9</v>
      </c>
      <c r="D133" s="12">
        <f t="shared" si="40"/>
        <v>2143588.8100000033</v>
      </c>
      <c r="E133" s="5">
        <f t="shared" si="24"/>
        <v>-8685.1948056660713</v>
      </c>
      <c r="F133" s="5">
        <f t="shared" si="35"/>
        <v>-2628.9702359612465</v>
      </c>
      <c r="G133" s="5">
        <f t="shared" si="36"/>
        <v>-6056.2245697048247</v>
      </c>
      <c r="H133" s="5">
        <f t="shared" si="25"/>
        <v>-3572.648016666672</v>
      </c>
      <c r="I133" s="5">
        <f t="shared" si="26"/>
        <v>-357.26480166666721</v>
      </c>
      <c r="J133" s="5">
        <f t="shared" si="27"/>
        <v>-1351.3312588847296</v>
      </c>
      <c r="K133" s="5">
        <f t="shared" si="37"/>
        <v>-170538.41252500017</v>
      </c>
      <c r="L133" s="5">
        <f t="shared" si="38"/>
        <v>13282.067287757018</v>
      </c>
      <c r="M133" s="5">
        <f>(D133-$J$10)+SUM($G$37:G133)+SUM($H$37:H133)+SUM($I$37:I133)+SUM($J$37:J133)+SUM($L$37:L133)-$J$20-(D133*$K$27)</f>
        <v>1005547.3973084049</v>
      </c>
      <c r="N133" s="62">
        <f>(-1*$J$10*$K$12)+SUM($E$37:E133)+SUM($H$37:H133)+SUM($I$37:I133)+SUM($J$37:J133)+K133</f>
        <v>-1416952.292735476</v>
      </c>
      <c r="O133" s="63">
        <f>(D133-$J$10)+SUM($L$37:L133)</f>
        <v>2146617.6681724973</v>
      </c>
      <c r="P133" s="72">
        <f t="shared" si="28"/>
        <v>0.51495408785314623</v>
      </c>
      <c r="Q133" s="83">
        <f t="shared" si="41"/>
        <v>-13966.43888288414</v>
      </c>
      <c r="R133" s="84">
        <f t="shared" si="29"/>
        <v>13282.067287757018</v>
      </c>
      <c r="S133" s="84">
        <f t="shared" si="30"/>
        <v>-684.37159512712242</v>
      </c>
      <c r="T133" s="89"/>
      <c r="U133" s="5">
        <f t="shared" si="42"/>
        <v>838718.05286943645</v>
      </c>
      <c r="V133" s="5">
        <f t="shared" si="31"/>
        <v>-9387.1805286943654</v>
      </c>
      <c r="W133" s="5">
        <f t="shared" si="32"/>
        <v>-684.37159512712219</v>
      </c>
      <c r="X133" s="5">
        <f t="shared" si="45"/>
        <v>0</v>
      </c>
      <c r="Y133" s="12">
        <f t="shared" si="33"/>
        <v>729330.87234074203</v>
      </c>
      <c r="Z133" s="75">
        <f>(-1*$J$10*$K$12)+V133+SUM($W$37:W133)</f>
        <v>-252772.20256667607</v>
      </c>
      <c r="AA133" s="66">
        <f>U133-$U$37+SUM($X$48:X133)</f>
        <v>738718.05286943645</v>
      </c>
      <c r="AB133" s="71">
        <f t="shared" si="34"/>
        <v>1.9224655455323569</v>
      </c>
      <c r="AC133" s="93">
        <f t="shared" si="43"/>
        <v>-684.37159512712219</v>
      </c>
      <c r="AD133" s="91">
        <f t="shared" si="44"/>
        <v>0</v>
      </c>
      <c r="AE133" s="91">
        <f t="shared" si="39"/>
        <v>-684.37159512712219</v>
      </c>
      <c r="AF133" s="64"/>
    </row>
    <row r="134" spans="1:32">
      <c r="A134" s="11">
        <v>37987</v>
      </c>
      <c r="B134" s="11">
        <v>40968</v>
      </c>
      <c r="C134" s="56">
        <v>9</v>
      </c>
      <c r="D134" s="12">
        <f t="shared" si="40"/>
        <v>2160682.0881927703</v>
      </c>
      <c r="E134" s="5">
        <f t="shared" si="24"/>
        <v>-8685.1948056660713</v>
      </c>
      <c r="F134" s="5">
        <f t="shared" si="35"/>
        <v>-2650.8783212609228</v>
      </c>
      <c r="G134" s="5">
        <f t="shared" si="36"/>
        <v>-6034.316484405148</v>
      </c>
      <c r="H134" s="5">
        <f t="shared" si="25"/>
        <v>-3601.1368136546171</v>
      </c>
      <c r="I134" s="5">
        <f t="shared" si="26"/>
        <v>-360.11368136546167</v>
      </c>
      <c r="J134" s="5">
        <f t="shared" si="27"/>
        <v>-1347.4651264160345</v>
      </c>
      <c r="K134" s="5">
        <f t="shared" si="37"/>
        <v>-171435.80963012046</v>
      </c>
      <c r="L134" s="5">
        <f t="shared" si="38"/>
        <v>13282.067287757018</v>
      </c>
      <c r="M134" s="5">
        <f>(D134-$J$10)+SUM($G$37:G134)+SUM($H$37:H134)+SUM($I$37:I134)+SUM($J$37:J134)+SUM($L$37:L134)-$J$20-(D134*$K$27)</f>
        <v>1023682.3135779672</v>
      </c>
      <c r="N134" s="62">
        <f>(-1*$J$10*$K$12)+SUM($E$37:E134)+SUM($H$37:H134)+SUM($I$37:I134)+SUM($J$37:J134)+K134</f>
        <v>-1431843.6002676983</v>
      </c>
      <c r="O134" s="63">
        <f>(D134-$J$10)+SUM($L$37:L134)</f>
        <v>2176993.0136530213</v>
      </c>
      <c r="P134" s="72">
        <f t="shared" si="28"/>
        <v>0.5204125738635208</v>
      </c>
      <c r="Q134" s="83">
        <f t="shared" si="41"/>
        <v>-13993.910427102184</v>
      </c>
      <c r="R134" s="84">
        <f t="shared" si="29"/>
        <v>13282.067287757018</v>
      </c>
      <c r="S134" s="84">
        <f t="shared" si="30"/>
        <v>-711.84313934516649</v>
      </c>
      <c r="T134" s="89"/>
      <c r="U134" s="5">
        <f t="shared" si="42"/>
        <v>852842.82509375096</v>
      </c>
      <c r="V134" s="5">
        <f t="shared" si="31"/>
        <v>-9528.4282509375098</v>
      </c>
      <c r="W134" s="5">
        <f t="shared" si="32"/>
        <v>-711.84313934516672</v>
      </c>
      <c r="X134" s="5">
        <f t="shared" si="45"/>
        <v>0</v>
      </c>
      <c r="Y134" s="12">
        <f t="shared" si="33"/>
        <v>743314.39684281347</v>
      </c>
      <c r="Z134" s="75">
        <f>(-1*$J$10*$K$12)+V134+SUM($W$37:W134)</f>
        <v>-253625.29342826438</v>
      </c>
      <c r="AA134" s="66">
        <f>U134-$U$37+SUM($X$48:X134)</f>
        <v>752842.82509375096</v>
      </c>
      <c r="AB134" s="71">
        <f t="shared" si="34"/>
        <v>1.9683270738400771</v>
      </c>
      <c r="AC134" s="93">
        <f t="shared" si="43"/>
        <v>-711.84313934516672</v>
      </c>
      <c r="AD134" s="91">
        <f t="shared" si="44"/>
        <v>0</v>
      </c>
      <c r="AE134" s="91">
        <f t="shared" si="39"/>
        <v>-711.84313934516672</v>
      </c>
      <c r="AF134" s="64"/>
    </row>
    <row r="135" spans="1:32">
      <c r="A135" s="11">
        <v>37987</v>
      </c>
      <c r="B135" s="11">
        <v>40999</v>
      </c>
      <c r="C135" s="56">
        <v>9</v>
      </c>
      <c r="D135" s="12">
        <f t="shared" si="40"/>
        <v>2177911.6705862363</v>
      </c>
      <c r="E135" s="5">
        <f t="shared" si="24"/>
        <v>-8685.1948056660713</v>
      </c>
      <c r="F135" s="5">
        <f t="shared" si="35"/>
        <v>-2672.9689739380974</v>
      </c>
      <c r="G135" s="5">
        <f t="shared" si="36"/>
        <v>-6012.2258317279729</v>
      </c>
      <c r="H135" s="5">
        <f t="shared" si="25"/>
        <v>-3629.8527843103943</v>
      </c>
      <c r="I135" s="5">
        <f t="shared" si="26"/>
        <v>-362.98527843103938</v>
      </c>
      <c r="J135" s="5">
        <f t="shared" si="27"/>
        <v>-1343.5713912479209</v>
      </c>
      <c r="K135" s="5">
        <f t="shared" si="37"/>
        <v>-172340.3627057774</v>
      </c>
      <c r="L135" s="5">
        <f t="shared" si="38"/>
        <v>13282.067287757018</v>
      </c>
      <c r="M135" s="5">
        <f>(D135-$J$10)+SUM($G$37:G135)+SUM($H$37:H135)+SUM($I$37:I135)+SUM($J$37:J135)+SUM($L$37:L135)-$J$20-(D135*$K$27)</f>
        <v>1041940.7748978161</v>
      </c>
      <c r="N135" s="62">
        <f>(-1*$J$10*$K$12)+SUM($E$37:E135)+SUM($H$37:H135)+SUM($I$37:I135)+SUM($J$37:J135)+K135</f>
        <v>-1446769.7576030109</v>
      </c>
      <c r="O135" s="63">
        <f>(D135-$J$10)+SUM($L$37:L135)</f>
        <v>2207504.6633342449</v>
      </c>
      <c r="P135" s="72">
        <f t="shared" si="28"/>
        <v>0.52581615128008319</v>
      </c>
      <c r="Q135" s="83">
        <f t="shared" si="41"/>
        <v>-14021.604259655425</v>
      </c>
      <c r="R135" s="84">
        <f t="shared" si="29"/>
        <v>13282.067287757018</v>
      </c>
      <c r="S135" s="84">
        <f t="shared" si="30"/>
        <v>-739.5369718984075</v>
      </c>
      <c r="T135" s="89"/>
      <c r="U135" s="5">
        <f t="shared" si="42"/>
        <v>867221.672718202</v>
      </c>
      <c r="V135" s="5">
        <f t="shared" si="31"/>
        <v>-9672.2167271820199</v>
      </c>
      <c r="W135" s="5">
        <f t="shared" si="32"/>
        <v>-739.53697189840818</v>
      </c>
      <c r="X135" s="5">
        <f t="shared" si="45"/>
        <v>0</v>
      </c>
      <c r="Y135" s="12">
        <f t="shared" si="33"/>
        <v>757549.45599101996</v>
      </c>
      <c r="Z135" s="75">
        <f>(-1*$J$10*$K$12)+V135+SUM($W$37:W135)</f>
        <v>-254508.61887640727</v>
      </c>
      <c r="AA135" s="66">
        <f>U135-$U$37+SUM($X$48:X135)</f>
        <v>767221.672718202</v>
      </c>
      <c r="AB135" s="71">
        <f t="shared" si="34"/>
        <v>2.0145213789037726</v>
      </c>
      <c r="AC135" s="93">
        <f t="shared" si="43"/>
        <v>-739.53697189840818</v>
      </c>
      <c r="AD135" s="91">
        <f t="shared" si="44"/>
        <v>0</v>
      </c>
      <c r="AE135" s="91">
        <f t="shared" si="39"/>
        <v>-739.53697189840818</v>
      </c>
      <c r="AF135" s="64"/>
    </row>
    <row r="136" spans="1:32">
      <c r="A136" s="11">
        <v>37987</v>
      </c>
      <c r="B136" s="11">
        <v>41029</v>
      </c>
      <c r="C136" s="56">
        <v>9</v>
      </c>
      <c r="D136" s="12">
        <f t="shared" si="40"/>
        <v>2195278.6440892392</v>
      </c>
      <c r="E136" s="5">
        <f t="shared" si="24"/>
        <v>-8685.1948056660713</v>
      </c>
      <c r="F136" s="5">
        <f t="shared" si="35"/>
        <v>-2695.2437153875812</v>
      </c>
      <c r="G136" s="5">
        <f t="shared" si="36"/>
        <v>-5989.9510902784887</v>
      </c>
      <c r="H136" s="5">
        <f t="shared" si="25"/>
        <v>-3658.7977401487319</v>
      </c>
      <c r="I136" s="5">
        <f t="shared" si="26"/>
        <v>-365.87977401487319</v>
      </c>
      <c r="J136" s="5">
        <f t="shared" si="27"/>
        <v>-1339.6498601591186</v>
      </c>
      <c r="K136" s="5">
        <f t="shared" si="37"/>
        <v>-173252.12881468507</v>
      </c>
      <c r="L136" s="5">
        <f t="shared" si="38"/>
        <v>13282.067287757018</v>
      </c>
      <c r="M136" s="5">
        <f>(D136-$J$10)+SUM($G$37:G136)+SUM($H$37:H136)+SUM($I$37:I136)+SUM($J$37:J136)+SUM($L$37:L136)-$J$20-(D136*$K$27)</f>
        <v>1060323.7711150669</v>
      </c>
      <c r="N136" s="62">
        <f>(-1*$J$10*$K$12)+SUM($E$37:E136)+SUM($H$37:H136)+SUM($I$37:I136)+SUM($J$37:J136)+K136</f>
        <v>-1461731.0458919073</v>
      </c>
      <c r="O136" s="63">
        <f>(D136-$J$10)+SUM($L$37:L136)</f>
        <v>2238153.7041250048</v>
      </c>
      <c r="P136" s="72">
        <f t="shared" si="28"/>
        <v>0.53116656474881541</v>
      </c>
      <c r="Q136" s="83">
        <f t="shared" si="41"/>
        <v>-14049.522179988795</v>
      </c>
      <c r="R136" s="84">
        <f t="shared" si="29"/>
        <v>13282.067287757018</v>
      </c>
      <c r="S136" s="84">
        <f t="shared" si="30"/>
        <v>-767.45489223177719</v>
      </c>
      <c r="T136" s="89"/>
      <c r="U136" s="5">
        <f t="shared" si="42"/>
        <v>881858.88981208764</v>
      </c>
      <c r="V136" s="5">
        <f t="shared" si="31"/>
        <v>-9818.5888981208773</v>
      </c>
      <c r="W136" s="5">
        <f t="shared" si="32"/>
        <v>-767.45489223177719</v>
      </c>
      <c r="X136" s="5">
        <f t="shared" si="45"/>
        <v>0</v>
      </c>
      <c r="Y136" s="12">
        <f t="shared" si="33"/>
        <v>772040.30091396673</v>
      </c>
      <c r="Z136" s="75">
        <f>(-1*$J$10*$K$12)+V136+SUM($W$37:W136)</f>
        <v>-255422.44593957791</v>
      </c>
      <c r="AA136" s="66">
        <f>U136-$U$37+SUM($X$48:X136)</f>
        <v>781858.88981208764</v>
      </c>
      <c r="AB136" s="71">
        <f t="shared" si="34"/>
        <v>2.0610422155186869</v>
      </c>
      <c r="AC136" s="93">
        <f t="shared" si="43"/>
        <v>-767.45489223177719</v>
      </c>
      <c r="AD136" s="91">
        <f t="shared" si="44"/>
        <v>0</v>
      </c>
      <c r="AE136" s="91">
        <f t="shared" si="39"/>
        <v>-767.45489223177719</v>
      </c>
      <c r="AF136" s="64"/>
    </row>
    <row r="137" spans="1:32">
      <c r="A137" s="11">
        <v>37987</v>
      </c>
      <c r="B137" s="11">
        <v>41060</v>
      </c>
      <c r="C137" s="56">
        <v>9</v>
      </c>
      <c r="D137" s="12">
        <f t="shared" si="40"/>
        <v>2212784.1042777803</v>
      </c>
      <c r="E137" s="5">
        <f t="shared" si="24"/>
        <v>-8685.1948056660713</v>
      </c>
      <c r="F137" s="5">
        <f t="shared" si="35"/>
        <v>-2717.7040796824781</v>
      </c>
      <c r="G137" s="5">
        <f t="shared" si="36"/>
        <v>-5967.4907259835927</v>
      </c>
      <c r="H137" s="5">
        <f t="shared" si="25"/>
        <v>-3687.9735071296341</v>
      </c>
      <c r="I137" s="5">
        <f t="shared" si="26"/>
        <v>-368.79735071296341</v>
      </c>
      <c r="J137" s="5">
        <f t="shared" si="27"/>
        <v>-1335.7003386116394</v>
      </c>
      <c r="K137" s="5">
        <f t="shared" si="37"/>
        <v>-174171.16547458348</v>
      </c>
      <c r="L137" s="5">
        <f t="shared" si="38"/>
        <v>13282.067287757018</v>
      </c>
      <c r="M137" s="5">
        <f>(D137-$J$10)+SUM($G$37:G137)+SUM($H$37:H137)+SUM($I$37:I137)+SUM($J$37:J137)+SUM($L$37:L137)-$J$20-(D137*$K$27)</f>
        <v>1078832.300009029</v>
      </c>
      <c r="N137" s="62">
        <f>(-1*$J$10*$K$12)+SUM($E$37:E137)+SUM($H$37:H137)+SUM($I$37:I137)+SUM($J$37:J137)+K137</f>
        <v>-1476727.7485539259</v>
      </c>
      <c r="O137" s="63">
        <f>(D137-$J$10)+SUM($L$37:L137)</f>
        <v>2268941.2316013025</v>
      </c>
      <c r="P137" s="72">
        <f t="shared" si="28"/>
        <v>0.53646549529738674</v>
      </c>
      <c r="Q137" s="83">
        <f t="shared" si="41"/>
        <v>-14077.666002120308</v>
      </c>
      <c r="R137" s="84">
        <f t="shared" si="29"/>
        <v>13282.067287757018</v>
      </c>
      <c r="S137" s="84">
        <f t="shared" si="30"/>
        <v>-795.59871436329013</v>
      </c>
      <c r="T137" s="89"/>
      <c r="U137" s="5">
        <f t="shared" si="42"/>
        <v>896758.84102903318</v>
      </c>
      <c r="V137" s="5">
        <f t="shared" si="31"/>
        <v>-9967.5884102903328</v>
      </c>
      <c r="W137" s="5">
        <f t="shared" si="32"/>
        <v>-795.59871436329036</v>
      </c>
      <c r="X137" s="5">
        <f t="shared" si="45"/>
        <v>0</v>
      </c>
      <c r="Y137" s="12">
        <f t="shared" si="33"/>
        <v>786791.25261874287</v>
      </c>
      <c r="Z137" s="75">
        <f>(-1*$J$10*$K$12)+V137+SUM($W$37:W137)</f>
        <v>-256367.04416611066</v>
      </c>
      <c r="AA137" s="66">
        <f>U137-$U$37+SUM($X$48:X137)</f>
        <v>796758.84102903318</v>
      </c>
      <c r="AB137" s="71">
        <f t="shared" si="34"/>
        <v>2.1078832445904419</v>
      </c>
      <c r="AC137" s="93">
        <f t="shared" si="43"/>
        <v>-795.59871436329036</v>
      </c>
      <c r="AD137" s="91">
        <f t="shared" si="44"/>
        <v>0</v>
      </c>
      <c r="AE137" s="91">
        <f t="shared" si="39"/>
        <v>-795.59871436329036</v>
      </c>
      <c r="AF137" s="64"/>
    </row>
    <row r="138" spans="1:32">
      <c r="A138" s="11">
        <v>37987</v>
      </c>
      <c r="B138" s="11">
        <v>41090</v>
      </c>
      <c r="C138" s="56">
        <v>9</v>
      </c>
      <c r="D138" s="12">
        <f t="shared" si="40"/>
        <v>2230429.1554641374</v>
      </c>
      <c r="E138" s="5">
        <f t="shared" si="24"/>
        <v>-8685.1948056660713</v>
      </c>
      <c r="F138" s="5">
        <f t="shared" si="35"/>
        <v>-2740.3516136798316</v>
      </c>
      <c r="G138" s="5">
        <f t="shared" si="36"/>
        <v>-5944.8431919862378</v>
      </c>
      <c r="H138" s="5">
        <f t="shared" si="25"/>
        <v>-3717.3819257735627</v>
      </c>
      <c r="I138" s="5">
        <f t="shared" si="26"/>
        <v>-371.7381925773563</v>
      </c>
      <c r="J138" s="5">
        <f t="shared" si="27"/>
        <v>-1331.7226307421424</v>
      </c>
      <c r="K138" s="5">
        <f t="shared" si="37"/>
        <v>-175097.53066186723</v>
      </c>
      <c r="L138" s="5">
        <f t="shared" si="38"/>
        <v>13282.067287757018</v>
      </c>
      <c r="M138" s="5">
        <f>(D138-$J$10)+SUM($G$37:G138)+SUM($H$37:H138)+SUM($I$37:I138)+SUM($J$37:J138)+SUM($L$37:L138)-$J$20-(D138*$K$27)</f>
        <v>1097467.3673547802</v>
      </c>
      <c r="N138" s="62">
        <f>(-1*$J$10*$K$12)+SUM($E$37:E138)+SUM($H$37:H138)+SUM($I$37:I138)+SUM($J$37:J138)+K138</f>
        <v>-1491760.1512959688</v>
      </c>
      <c r="O138" s="63">
        <f>(D138-$J$10)+SUM($L$37:L138)</f>
        <v>2299868.3500754172</v>
      </c>
      <c r="P138" s="72">
        <f t="shared" si="28"/>
        <v>0.54171456321406841</v>
      </c>
      <c r="Q138" s="83">
        <f t="shared" si="41"/>
        <v>-14106.037554759134</v>
      </c>
      <c r="R138" s="84">
        <f t="shared" si="29"/>
        <v>13282.067287757018</v>
      </c>
      <c r="S138" s="84">
        <f t="shared" si="30"/>
        <v>-823.97026700211609</v>
      </c>
      <c r="T138" s="89"/>
      <c r="U138" s="5">
        <f t="shared" si="42"/>
        <v>911925.96275198448</v>
      </c>
      <c r="V138" s="5">
        <f t="shared" si="31"/>
        <v>-10119.259627519845</v>
      </c>
      <c r="W138" s="5">
        <f t="shared" si="32"/>
        <v>-823.97026700211495</v>
      </c>
      <c r="X138" s="5">
        <f t="shared" si="45"/>
        <v>0</v>
      </c>
      <c r="Y138" s="12">
        <f t="shared" si="33"/>
        <v>801806.70312446461</v>
      </c>
      <c r="Z138" s="75">
        <f>(-1*$J$10*$K$12)+V138+SUM($W$37:W138)</f>
        <v>-257342.68565034229</v>
      </c>
      <c r="AA138" s="66">
        <f>U138-$U$37+SUM($X$48:X138)</f>
        <v>811925.96275198448</v>
      </c>
      <c r="AB138" s="71">
        <f t="shared" si="34"/>
        <v>2.1550380408136718</v>
      </c>
      <c r="AC138" s="93">
        <f t="shared" si="43"/>
        <v>-823.97026700211495</v>
      </c>
      <c r="AD138" s="91">
        <f t="shared" si="44"/>
        <v>0</v>
      </c>
      <c r="AE138" s="91">
        <f t="shared" si="39"/>
        <v>-823.97026700211495</v>
      </c>
      <c r="AF138" s="64"/>
    </row>
    <row r="139" spans="1:32">
      <c r="A139" s="11">
        <v>37987</v>
      </c>
      <c r="B139" s="11">
        <v>41121</v>
      </c>
      <c r="C139" s="56">
        <v>9</v>
      </c>
      <c r="D139" s="12">
        <f t="shared" si="40"/>
        <v>2248214.9107665299</v>
      </c>
      <c r="E139" s="5">
        <f t="shared" si="24"/>
        <v>-8685.1948056660713</v>
      </c>
      <c r="F139" s="5">
        <f t="shared" si="35"/>
        <v>-2763.1878771271645</v>
      </c>
      <c r="G139" s="5">
        <f t="shared" si="36"/>
        <v>-5922.0069285389054</v>
      </c>
      <c r="H139" s="5">
        <f t="shared" si="25"/>
        <v>-3747.0248512775502</v>
      </c>
      <c r="I139" s="5">
        <f t="shared" si="26"/>
        <v>-374.70248512775498</v>
      </c>
      <c r="J139" s="5">
        <f t="shared" si="27"/>
        <v>-1327.7165393532507</v>
      </c>
      <c r="K139" s="5">
        <f t="shared" si="37"/>
        <v>-176031.28281524283</v>
      </c>
      <c r="L139" s="5">
        <f t="shared" si="38"/>
        <v>13282.067287757018</v>
      </c>
      <c r="M139" s="5">
        <f>(D139-$J$10)+SUM($G$37:G139)+SUM($H$37:H139)+SUM($I$37:I139)+SUM($J$37:J139)+SUM($L$37:L139)-$J$20-(D139*$K$27)</f>
        <v>1116229.9869872567</v>
      </c>
      <c r="N139" s="62">
        <f>(-1*$J$10*$K$12)+SUM($E$37:E139)+SUM($H$37:H139)+SUM($I$37:I139)+SUM($J$37:J139)+K139</f>
        <v>-1506828.5421307692</v>
      </c>
      <c r="O139" s="63">
        <f>(D139-$J$10)+SUM($L$37:L139)</f>
        <v>2330936.1726655662</v>
      </c>
      <c r="P139" s="72">
        <f t="shared" si="28"/>
        <v>0.54691533077110854</v>
      </c>
      <c r="Q139" s="83">
        <f t="shared" si="41"/>
        <v>-14134.638681424627</v>
      </c>
      <c r="R139" s="84">
        <f t="shared" si="29"/>
        <v>13282.067287757018</v>
      </c>
      <c r="S139" s="84">
        <f t="shared" si="30"/>
        <v>-852.5713936676093</v>
      </c>
      <c r="T139" s="89"/>
      <c r="U139" s="5">
        <f t="shared" si="42"/>
        <v>927364.76425665477</v>
      </c>
      <c r="V139" s="5">
        <f t="shared" si="31"/>
        <v>-10273.647642566548</v>
      </c>
      <c r="W139" s="5">
        <f t="shared" si="32"/>
        <v>-852.5713936676093</v>
      </c>
      <c r="X139" s="5">
        <f t="shared" si="45"/>
        <v>0</v>
      </c>
      <c r="Y139" s="12">
        <f t="shared" si="33"/>
        <v>817091.11661408818</v>
      </c>
      <c r="Z139" s="75">
        <f>(-1*$J$10*$K$12)+V139+SUM($W$37:W139)</f>
        <v>-258349.64505905658</v>
      </c>
      <c r="AA139" s="66">
        <f>U139-$U$37+SUM($X$48:X139)</f>
        <v>827364.76425665477</v>
      </c>
      <c r="AB139" s="71">
        <f t="shared" si="34"/>
        <v>2.2025001004647251</v>
      </c>
      <c r="AC139" s="93">
        <f t="shared" si="43"/>
        <v>-852.5713936676093</v>
      </c>
      <c r="AD139" s="91">
        <f t="shared" si="44"/>
        <v>0</v>
      </c>
      <c r="AE139" s="91">
        <f t="shared" si="39"/>
        <v>-852.5713936676093</v>
      </c>
      <c r="AF139" s="64"/>
    </row>
    <row r="140" spans="1:32">
      <c r="A140" s="11">
        <v>37987</v>
      </c>
      <c r="B140" s="11">
        <v>41152</v>
      </c>
      <c r="C140" s="56">
        <v>9</v>
      </c>
      <c r="D140" s="12">
        <f t="shared" si="40"/>
        <v>2266142.4921793374</v>
      </c>
      <c r="E140" s="5">
        <f t="shared" si="24"/>
        <v>-8685.1948056660713</v>
      </c>
      <c r="F140" s="5">
        <f t="shared" si="35"/>
        <v>-2786.2144427698909</v>
      </c>
      <c r="G140" s="5">
        <f t="shared" si="36"/>
        <v>-5898.9803628961799</v>
      </c>
      <c r="H140" s="5">
        <f t="shared" si="25"/>
        <v>-3776.9041536322293</v>
      </c>
      <c r="I140" s="5">
        <f t="shared" si="26"/>
        <v>-377.69041536322288</v>
      </c>
      <c r="J140" s="5">
        <f t="shared" si="27"/>
        <v>-1323.6818659048083</v>
      </c>
      <c r="K140" s="5">
        <f t="shared" si="37"/>
        <v>-176972.48083941522</v>
      </c>
      <c r="L140" s="5">
        <f t="shared" si="38"/>
        <v>13282.067287757018</v>
      </c>
      <c r="M140" s="5">
        <f>(D140-$J$10)+SUM($G$37:G140)+SUM($H$37:H140)+SUM($I$37:I140)+SUM($J$37:J140)+SUM($L$37:L140)-$J$20-(D140*$K$27)</f>
        <v>1135121.1808658524</v>
      </c>
      <c r="N140" s="62">
        <f>(-1*$J$10*$K$12)+SUM($E$37:E140)+SUM($H$37:H140)+SUM($I$37:I140)+SUM($J$37:J140)+K140</f>
        <v>-1521933.2113955077</v>
      </c>
      <c r="O140" s="63">
        <f>(D140-$J$10)+SUM($L$37:L140)</f>
        <v>2362145.8213661313</v>
      </c>
      <c r="P140" s="72">
        <f t="shared" si="28"/>
        <v>0.55206930480228278</v>
      </c>
      <c r="Q140" s="83">
        <f t="shared" si="41"/>
        <v>-14163.47124056633</v>
      </c>
      <c r="R140" s="84">
        <f t="shared" si="29"/>
        <v>13282.067287757018</v>
      </c>
      <c r="S140" s="84">
        <f t="shared" si="30"/>
        <v>-881.40395280931261</v>
      </c>
      <c r="T140" s="89"/>
      <c r="U140" s="5">
        <f t="shared" si="42"/>
        <v>943079.82889372122</v>
      </c>
      <c r="V140" s="5">
        <f t="shared" si="31"/>
        <v>-10430.798288937212</v>
      </c>
      <c r="W140" s="5">
        <f t="shared" si="32"/>
        <v>-881.40395280931398</v>
      </c>
      <c r="X140" s="5">
        <f t="shared" si="45"/>
        <v>0</v>
      </c>
      <c r="Y140" s="12">
        <f t="shared" si="33"/>
        <v>832649.03060478403</v>
      </c>
      <c r="Z140" s="75">
        <f>(-1*$J$10*$K$12)+V140+SUM($W$37:W140)</f>
        <v>-259388.19965823658</v>
      </c>
      <c r="AA140" s="66">
        <f>U140-$U$37+SUM($X$48:X140)</f>
        <v>843079.82889372122</v>
      </c>
      <c r="AB140" s="71">
        <f t="shared" si="34"/>
        <v>2.2502628492913024</v>
      </c>
      <c r="AC140" s="93">
        <f t="shared" si="43"/>
        <v>-881.40395280931398</v>
      </c>
      <c r="AD140" s="91">
        <f t="shared" si="44"/>
        <v>0</v>
      </c>
      <c r="AE140" s="91">
        <f t="shared" si="39"/>
        <v>-881.40395280931398</v>
      </c>
      <c r="AF140" s="64"/>
    </row>
    <row r="141" spans="1:32">
      <c r="A141" s="11">
        <v>37987</v>
      </c>
      <c r="B141" s="11">
        <v>41182</v>
      </c>
      <c r="C141" s="56">
        <v>9</v>
      </c>
      <c r="D141" s="12">
        <f t="shared" si="40"/>
        <v>2284213.0306438813</v>
      </c>
      <c r="E141" s="5">
        <f t="shared" si="24"/>
        <v>-8685.1948056660713</v>
      </c>
      <c r="F141" s="5">
        <f t="shared" si="35"/>
        <v>-2809.4328964596402</v>
      </c>
      <c r="G141" s="5">
        <f t="shared" si="36"/>
        <v>-5875.7619092064297</v>
      </c>
      <c r="H141" s="5">
        <f t="shared" si="25"/>
        <v>-3807.0217177398022</v>
      </c>
      <c r="I141" s="5">
        <f t="shared" si="26"/>
        <v>-380.70217177398018</v>
      </c>
      <c r="J141" s="5">
        <f t="shared" si="27"/>
        <v>-1319.6184105050902</v>
      </c>
      <c r="K141" s="5">
        <f t="shared" si="37"/>
        <v>-177921.18410880378</v>
      </c>
      <c r="L141" s="5">
        <f t="shared" si="38"/>
        <v>13282.067287757018</v>
      </c>
      <c r="M141" s="5">
        <f>(D141-$J$10)+SUM($G$37:G141)+SUM($H$37:H141)+SUM($I$37:I141)+SUM($J$37:J141)+SUM($L$37:L141)-$J$20-(D141*$K$27)</f>
        <v>1154141.9791395394</v>
      </c>
      <c r="N141" s="62">
        <f>(-1*$J$10*$K$12)+SUM($E$37:E141)+SUM($H$37:H141)+SUM($I$37:I141)+SUM($J$37:J141)+K141</f>
        <v>-1537074.4517705815</v>
      </c>
      <c r="O141" s="63">
        <f>(D141-$J$10)+SUM($L$37:L141)</f>
        <v>2393498.4271184318</v>
      </c>
      <c r="P141" s="72">
        <f t="shared" si="28"/>
        <v>0.55717793914362523</v>
      </c>
      <c r="Q141" s="83">
        <f t="shared" si="41"/>
        <v>-14192.537105684945</v>
      </c>
      <c r="R141" s="84">
        <f t="shared" si="29"/>
        <v>13282.067287757018</v>
      </c>
      <c r="S141" s="84">
        <f t="shared" si="30"/>
        <v>-910.46981792792758</v>
      </c>
      <c r="T141" s="89"/>
      <c r="U141" s="5">
        <f t="shared" si="42"/>
        <v>959075.81529007282</v>
      </c>
      <c r="V141" s="5">
        <f t="shared" si="31"/>
        <v>-10590.758152900728</v>
      </c>
      <c r="W141" s="5">
        <f t="shared" si="32"/>
        <v>-910.46981792792599</v>
      </c>
      <c r="X141" s="5">
        <f t="shared" si="45"/>
        <v>0</v>
      </c>
      <c r="Y141" s="12">
        <f t="shared" si="33"/>
        <v>848485.05713717209</v>
      </c>
      <c r="Z141" s="75">
        <f>(-1*$J$10*$K$12)+V141+SUM($W$37:W141)</f>
        <v>-260458.62934012801</v>
      </c>
      <c r="AA141" s="66">
        <f>U141-$U$37+SUM($X$48:X141)</f>
        <v>859075.81529007282</v>
      </c>
      <c r="AB141" s="71">
        <f t="shared" si="34"/>
        <v>2.2983196504816967</v>
      </c>
      <c r="AC141" s="93">
        <f t="shared" si="43"/>
        <v>-910.46981792792599</v>
      </c>
      <c r="AD141" s="91">
        <f t="shared" si="44"/>
        <v>0</v>
      </c>
      <c r="AE141" s="91">
        <f t="shared" si="39"/>
        <v>-910.46981792792599</v>
      </c>
      <c r="AF141" s="64"/>
    </row>
    <row r="142" spans="1:32">
      <c r="A142" s="11">
        <v>37987</v>
      </c>
      <c r="B142" s="11">
        <v>41213</v>
      </c>
      <c r="C142" s="56">
        <v>9</v>
      </c>
      <c r="D142" s="12">
        <f t="shared" si="40"/>
        <v>2302427.6661197674</v>
      </c>
      <c r="E142" s="5">
        <f t="shared" si="24"/>
        <v>-8685.1948056660713</v>
      </c>
      <c r="F142" s="5">
        <f t="shared" si="35"/>
        <v>-2832.8448372634698</v>
      </c>
      <c r="G142" s="5">
        <f t="shared" si="36"/>
        <v>-5852.349968402601</v>
      </c>
      <c r="H142" s="5">
        <f t="shared" si="25"/>
        <v>-3837.3794435329455</v>
      </c>
      <c r="I142" s="5">
        <f t="shared" si="26"/>
        <v>-383.73794435329455</v>
      </c>
      <c r="J142" s="5">
        <f t="shared" si="27"/>
        <v>-1315.5259719019521</v>
      </c>
      <c r="K142" s="5">
        <f t="shared" si="37"/>
        <v>-178877.4524712878</v>
      </c>
      <c r="L142" s="5">
        <f t="shared" si="38"/>
        <v>13282.067287757018</v>
      </c>
      <c r="M142" s="5">
        <f>(D142-$J$10)+SUM($G$37:G142)+SUM($H$37:H142)+SUM($I$37:I142)+SUM($J$37:J142)+SUM($L$37:L142)-$J$20-(D142*$K$27)</f>
        <v>1173293.4202125077</v>
      </c>
      <c r="N142" s="62">
        <f>(-1*$J$10*$K$12)+SUM($E$37:E142)+SUM($H$37:H142)+SUM($I$37:I142)+SUM($J$37:J142)+K142</f>
        <v>-1552252.5582985198</v>
      </c>
      <c r="O142" s="63">
        <f>(D142-$J$10)+SUM($L$37:L142)</f>
        <v>2424995.1298820749</v>
      </c>
      <c r="P142" s="72">
        <f t="shared" si="28"/>
        <v>0.5622426369457556</v>
      </c>
      <c r="Q142" s="83">
        <f t="shared" si="41"/>
        <v>-14221.838165454265</v>
      </c>
      <c r="R142" s="84">
        <f t="shared" si="29"/>
        <v>13282.067287757018</v>
      </c>
      <c r="S142" s="84">
        <f t="shared" si="30"/>
        <v>-939.77087769724676</v>
      </c>
      <c r="T142" s="89"/>
      <c r="U142" s="5">
        <f t="shared" si="42"/>
        <v>975357.45856941538</v>
      </c>
      <c r="V142" s="5">
        <f t="shared" si="31"/>
        <v>-10753.574585694154</v>
      </c>
      <c r="W142" s="5">
        <f t="shared" si="32"/>
        <v>-939.77087769724562</v>
      </c>
      <c r="X142" s="5">
        <f t="shared" si="45"/>
        <v>0</v>
      </c>
      <c r="Y142" s="12">
        <f t="shared" si="33"/>
        <v>864603.88398372126</v>
      </c>
      <c r="Z142" s="75">
        <f>(-1*$J$10*$K$12)+V142+SUM($W$37:W142)</f>
        <v>-261561.21665061868</v>
      </c>
      <c r="AA142" s="66">
        <f>U142-$U$37+SUM($X$48:X142)</f>
        <v>875357.45856941538</v>
      </c>
      <c r="AB142" s="71">
        <f t="shared" si="34"/>
        <v>2.3466638126961965</v>
      </c>
      <c r="AC142" s="93">
        <f t="shared" si="43"/>
        <v>-939.77087769724562</v>
      </c>
      <c r="AD142" s="91">
        <f t="shared" si="44"/>
        <v>0</v>
      </c>
      <c r="AE142" s="91">
        <f t="shared" si="39"/>
        <v>-939.77087769724562</v>
      </c>
      <c r="AF142" s="64"/>
    </row>
    <row r="143" spans="1:32">
      <c r="A143" s="11">
        <v>37987</v>
      </c>
      <c r="B143" s="11">
        <v>41243</v>
      </c>
      <c r="C143" s="56">
        <v>9</v>
      </c>
      <c r="D143" s="12">
        <f t="shared" si="40"/>
        <v>2320787.5476567997</v>
      </c>
      <c r="E143" s="5">
        <f t="shared" si="24"/>
        <v>-8685.1948056660713</v>
      </c>
      <c r="F143" s="5">
        <f t="shared" si="35"/>
        <v>-2856.4518775739994</v>
      </c>
      <c r="G143" s="5">
        <f t="shared" si="36"/>
        <v>-5828.7429280920715</v>
      </c>
      <c r="H143" s="5">
        <f t="shared" si="25"/>
        <v>-3867.9792460946665</v>
      </c>
      <c r="I143" s="5">
        <f t="shared" si="26"/>
        <v>-386.79792460946663</v>
      </c>
      <c r="J143" s="5">
        <f t="shared" si="27"/>
        <v>-1311.4043474739331</v>
      </c>
      <c r="K143" s="5">
        <f t="shared" si="37"/>
        <v>-179841.34625198197</v>
      </c>
      <c r="L143" s="5">
        <f t="shared" si="38"/>
        <v>13282.067287757018</v>
      </c>
      <c r="M143" s="5">
        <f>(D143-$J$10)+SUM($G$37:G143)+SUM($H$37:H143)+SUM($I$37:I143)+SUM($J$37:J143)+SUM($L$37:L143)-$J$20-(D143*$K$27)</f>
        <v>1192576.5508103329</v>
      </c>
      <c r="N143" s="62">
        <f>(-1*$J$10*$K$12)+SUM($E$37:E143)+SUM($H$37:H143)+SUM($I$37:I143)+SUM($J$37:J143)+K143</f>
        <v>-1567467.8284030582</v>
      </c>
      <c r="O143" s="63">
        <f>(D143-$J$10)+SUM($L$37:L143)</f>
        <v>2456637.0787068643</v>
      </c>
      <c r="P143" s="72">
        <f t="shared" si="28"/>
        <v>0.56726475286557865</v>
      </c>
      <c r="Q143" s="83">
        <f t="shared" si="41"/>
        <v>-14251.376323844139</v>
      </c>
      <c r="R143" s="84">
        <f t="shared" si="29"/>
        <v>13282.067287757018</v>
      </c>
      <c r="S143" s="84">
        <f t="shared" si="30"/>
        <v>-969.30903608712106</v>
      </c>
      <c r="T143" s="89"/>
      <c r="U143" s="5">
        <f t="shared" si="42"/>
        <v>991929.57159254421</v>
      </c>
      <c r="V143" s="5">
        <f t="shared" si="31"/>
        <v>-10919.295715925442</v>
      </c>
      <c r="W143" s="5">
        <f t="shared" si="32"/>
        <v>-969.30903608711969</v>
      </c>
      <c r="X143" s="5">
        <f t="shared" si="45"/>
        <v>0</v>
      </c>
      <c r="Y143" s="12">
        <f t="shared" si="33"/>
        <v>881010.27587661881</v>
      </c>
      <c r="Z143" s="75">
        <f>(-1*$J$10*$K$12)+V143+SUM($W$37:W143)</f>
        <v>-262696.24681693711</v>
      </c>
      <c r="AA143" s="66">
        <f>U143-$U$37+SUM($X$48:X143)</f>
        <v>891929.57159254421</v>
      </c>
      <c r="AB143" s="71">
        <f t="shared" si="34"/>
        <v>2.3952885981431455</v>
      </c>
      <c r="AC143" s="93">
        <f t="shared" si="43"/>
        <v>-969.30903608711969</v>
      </c>
      <c r="AD143" s="91">
        <f t="shared" si="44"/>
        <v>0</v>
      </c>
      <c r="AE143" s="91">
        <f t="shared" si="39"/>
        <v>-969.30903608711969</v>
      </c>
      <c r="AF143" s="64"/>
    </row>
    <row r="144" spans="1:32">
      <c r="A144" s="11">
        <v>37987</v>
      </c>
      <c r="B144" s="11">
        <v>41274</v>
      </c>
      <c r="C144" s="56">
        <v>9</v>
      </c>
      <c r="D144" s="12">
        <f t="shared" si="40"/>
        <v>2339293.8334674663</v>
      </c>
      <c r="E144" s="5">
        <f t="shared" si="24"/>
        <v>-8685.1948056660713</v>
      </c>
      <c r="F144" s="5">
        <f t="shared" si="35"/>
        <v>-2880.2556432204497</v>
      </c>
      <c r="G144" s="5">
        <f t="shared" si="36"/>
        <v>-5804.9391624456212</v>
      </c>
      <c r="H144" s="5">
        <f t="shared" si="25"/>
        <v>-3898.8230557791103</v>
      </c>
      <c r="I144" s="5">
        <f t="shared" si="26"/>
        <v>-389.88230557791104</v>
      </c>
      <c r="J144" s="5">
        <f t="shared" si="27"/>
        <v>-1307.2533332212938</v>
      </c>
      <c r="K144" s="5">
        <f t="shared" si="37"/>
        <v>-180812.92625704198</v>
      </c>
      <c r="L144" s="5">
        <f t="shared" si="38"/>
        <v>13282.067287757018</v>
      </c>
      <c r="M144" s="5">
        <f>(D144-$J$10)+SUM($G$37:G144)+SUM($H$37:H144)+SUM($I$37:I144)+SUM($J$37:J144)+SUM($L$37:L144)-$J$20-(D144*$K$27)</f>
        <v>1211992.4260466727</v>
      </c>
      <c r="N144" s="62">
        <f>(-1*$J$10*$K$12)+SUM($E$37:E144)+SUM($H$37:H144)+SUM($I$37:I144)+SUM($J$37:J144)+K144</f>
        <v>-1582720.5619083627</v>
      </c>
      <c r="O144" s="63">
        <f>(D144-$J$10)+SUM($L$37:L144)</f>
        <v>2488425.4318052884</v>
      </c>
      <c r="P144" s="72">
        <f t="shared" si="28"/>
        <v>0.5722455951446499</v>
      </c>
      <c r="Q144" s="83">
        <f t="shared" si="41"/>
        <v>-14281.153500244385</v>
      </c>
      <c r="R144" s="84">
        <f t="shared" si="29"/>
        <v>13282.067287757018</v>
      </c>
      <c r="S144" s="84">
        <f t="shared" si="30"/>
        <v>-999.08621248736745</v>
      </c>
      <c r="T144" s="89"/>
      <c r="U144" s="5">
        <f t="shared" si="42"/>
        <v>1008797.0462176013</v>
      </c>
      <c r="V144" s="5">
        <f t="shared" si="31"/>
        <v>-11087.970462176014</v>
      </c>
      <c r="W144" s="5">
        <f t="shared" si="32"/>
        <v>-999.08621248736858</v>
      </c>
      <c r="X144" s="5">
        <f t="shared" si="45"/>
        <v>0</v>
      </c>
      <c r="Y144" s="12">
        <f t="shared" si="33"/>
        <v>897709.07575542526</v>
      </c>
      <c r="Z144" s="75">
        <f>(-1*$J$10*$K$12)+V144+SUM($W$37:W144)</f>
        <v>-263864.00777567504</v>
      </c>
      <c r="AA144" s="66">
        <f>U144-$U$37+SUM($X$48:X144)</f>
        <v>908797.04621760128</v>
      </c>
      <c r="AB144" s="71">
        <f t="shared" si="34"/>
        <v>2.4441872306821719</v>
      </c>
      <c r="AC144" s="93">
        <f t="shared" si="43"/>
        <v>-999.08621248736858</v>
      </c>
      <c r="AD144" s="91">
        <f t="shared" si="44"/>
        <v>0</v>
      </c>
      <c r="AE144" s="91">
        <f t="shared" si="39"/>
        <v>-999.08621248736858</v>
      </c>
      <c r="AF144" s="64"/>
    </row>
    <row r="145" spans="1:32">
      <c r="A145" s="11">
        <v>37987</v>
      </c>
      <c r="B145" s="11">
        <v>41305</v>
      </c>
      <c r="C145" s="56">
        <v>10</v>
      </c>
      <c r="D145" s="12">
        <f t="shared" si="40"/>
        <v>2357947.6910000043</v>
      </c>
      <c r="E145" s="5">
        <f t="shared" si="24"/>
        <v>-8685.1948056660713</v>
      </c>
      <c r="F145" s="5">
        <f t="shared" si="35"/>
        <v>-2904.2577735806194</v>
      </c>
      <c r="G145" s="5">
        <f t="shared" si="36"/>
        <v>-5780.9370320854514</v>
      </c>
      <c r="H145" s="5">
        <f t="shared" si="25"/>
        <v>-3929.912818333341</v>
      </c>
      <c r="I145" s="5">
        <f t="shared" si="26"/>
        <v>-392.99128183333409</v>
      </c>
      <c r="J145" s="5">
        <f t="shared" si="27"/>
        <v>-1629.8115790358286</v>
      </c>
      <c r="K145" s="5">
        <f t="shared" si="37"/>
        <v>-181792.25377750024</v>
      </c>
      <c r="L145" s="5">
        <f t="shared" si="38"/>
        <v>14078.99132502244</v>
      </c>
      <c r="M145" s="5">
        <f>(D145-$J$10)+SUM($G$37:G145)+SUM($H$37:H145)+SUM($I$37:I145)+SUM($J$37:J145)+SUM($L$37:L145)-$J$20-(D145*$K$27)</f>
        <v>1232012.2946724868</v>
      </c>
      <c r="N145" s="62">
        <f>(-1*$J$10*$K$12)+SUM($E$37:E145)+SUM($H$37:H145)+SUM($I$37:I145)+SUM($J$37:J145)+K145</f>
        <v>-1598337.7999136895</v>
      </c>
      <c r="O145" s="63">
        <f>(D145-$J$10)+SUM($L$37:L145)</f>
        <v>2521158.2806628486</v>
      </c>
      <c r="P145" s="72">
        <f t="shared" si="28"/>
        <v>0.57736260807883766</v>
      </c>
      <c r="Q145" s="83">
        <f t="shared" si="41"/>
        <v>-14637.910484868575</v>
      </c>
      <c r="R145" s="84">
        <f t="shared" si="29"/>
        <v>14078.99132502244</v>
      </c>
      <c r="S145" s="84">
        <f t="shared" si="30"/>
        <v>-558.91915984613479</v>
      </c>
      <c r="T145" s="89"/>
      <c r="U145" s="5">
        <f t="shared" si="42"/>
        <v>1025964.8545806373</v>
      </c>
      <c r="V145" s="5">
        <f t="shared" si="31"/>
        <v>-11259.648545806373</v>
      </c>
      <c r="W145" s="5">
        <f t="shared" si="32"/>
        <v>-558.91915984613502</v>
      </c>
      <c r="X145" s="5">
        <f t="shared" si="45"/>
        <v>0</v>
      </c>
      <c r="Y145" s="12">
        <f t="shared" si="33"/>
        <v>914705.20603483089</v>
      </c>
      <c r="Z145" s="75">
        <f>(-1*$J$10*$K$12)+V145+SUM($W$37:W145)</f>
        <v>-264594.60501915152</v>
      </c>
      <c r="AA145" s="66">
        <f>U145-$U$37+SUM($X$48:X145)</f>
        <v>925964.8545806373</v>
      </c>
      <c r="AB145" s="71">
        <f t="shared" si="34"/>
        <v>2.4995605995580124</v>
      </c>
      <c r="AC145" s="93">
        <f t="shared" si="43"/>
        <v>-558.91915984613502</v>
      </c>
      <c r="AD145" s="91">
        <f t="shared" si="44"/>
        <v>0</v>
      </c>
      <c r="AE145" s="91">
        <f t="shared" si="39"/>
        <v>-558.91915984613502</v>
      </c>
      <c r="AF145" s="64"/>
    </row>
    <row r="146" spans="1:32">
      <c r="A146" s="11">
        <v>37987</v>
      </c>
      <c r="B146" s="11">
        <v>41333</v>
      </c>
      <c r="C146" s="56">
        <v>10</v>
      </c>
      <c r="D146" s="12">
        <f t="shared" si="40"/>
        <v>2376750.2970120478</v>
      </c>
      <c r="E146" s="5">
        <f t="shared" si="24"/>
        <v>-8685.1948056660713</v>
      </c>
      <c r="F146" s="5">
        <f t="shared" si="35"/>
        <v>-2928.4599216937913</v>
      </c>
      <c r="G146" s="5">
        <f t="shared" si="36"/>
        <v>-5756.7348839722799</v>
      </c>
      <c r="H146" s="5">
        <f t="shared" si="25"/>
        <v>-3961.2504950200801</v>
      </c>
      <c r="I146" s="5">
        <f t="shared" si="26"/>
        <v>-396.12504950200793</v>
      </c>
      <c r="J146" s="5">
        <f t="shared" si="27"/>
        <v>-1625.6011675765092</v>
      </c>
      <c r="K146" s="5">
        <f t="shared" si="37"/>
        <v>-182779.39059313253</v>
      </c>
      <c r="L146" s="5">
        <f t="shared" si="38"/>
        <v>14078.99132502244</v>
      </c>
      <c r="M146" s="5">
        <f>(D146-$J$10)+SUM($G$37:G146)+SUM($H$37:H146)+SUM($I$37:I146)+SUM($J$37:J146)+SUM($L$37:L146)-$J$20-(D146*$K$27)</f>
        <v>1252167.0435978496</v>
      </c>
      <c r="N146" s="62">
        <f>(-1*$J$10*$K$12)+SUM($E$37:E146)+SUM($H$37:H146)+SUM($I$37:I146)+SUM($J$37:J146)+K146</f>
        <v>-1613993.1082470862</v>
      </c>
      <c r="O146" s="63">
        <f>(D146-$J$10)+SUM($L$37:L146)</f>
        <v>2554039.8779999148</v>
      </c>
      <c r="P146" s="72">
        <f t="shared" si="28"/>
        <v>0.58243542983512964</v>
      </c>
      <c r="Q146" s="83">
        <f t="shared" si="41"/>
        <v>-14668.171517764669</v>
      </c>
      <c r="R146" s="84">
        <f t="shared" si="29"/>
        <v>14078.99132502244</v>
      </c>
      <c r="S146" s="84">
        <f t="shared" si="30"/>
        <v>-589.18019274222934</v>
      </c>
      <c r="T146" s="89"/>
      <c r="U146" s="5">
        <f t="shared" si="42"/>
        <v>1042960.3366718547</v>
      </c>
      <c r="V146" s="5">
        <f t="shared" si="31"/>
        <v>-11429.603366718547</v>
      </c>
      <c r="W146" s="5">
        <f t="shared" si="32"/>
        <v>-589.18019274222843</v>
      </c>
      <c r="X146" s="5">
        <f t="shared" si="45"/>
        <v>0</v>
      </c>
      <c r="Y146" s="12">
        <f t="shared" si="33"/>
        <v>931530.73330513621</v>
      </c>
      <c r="Z146" s="75">
        <f>(-1*$J$10*$K$12)+V146+SUM($W$37:W146)</f>
        <v>-265353.74003280594</v>
      </c>
      <c r="AA146" s="66">
        <f>U146-$U$37+SUM($X$48:X146)</f>
        <v>942960.33667185472</v>
      </c>
      <c r="AB146" s="71">
        <f t="shared" si="34"/>
        <v>2.5535973095961473</v>
      </c>
      <c r="AC146" s="93">
        <f t="shared" si="43"/>
        <v>-589.18019274222843</v>
      </c>
      <c r="AD146" s="91">
        <f t="shared" si="44"/>
        <v>0</v>
      </c>
      <c r="AE146" s="91">
        <f t="shared" si="39"/>
        <v>-589.18019274222843</v>
      </c>
      <c r="AF146" s="64"/>
    </row>
    <row r="147" spans="1:32">
      <c r="A147" s="11">
        <v>37987</v>
      </c>
      <c r="B147" s="11">
        <v>41364</v>
      </c>
      <c r="C147" s="56">
        <v>10</v>
      </c>
      <c r="D147" s="12">
        <f t="shared" si="40"/>
        <v>2395702.8376448606</v>
      </c>
      <c r="E147" s="5">
        <f t="shared" si="24"/>
        <v>-8685.1948056660713</v>
      </c>
      <c r="F147" s="5">
        <f t="shared" si="35"/>
        <v>-2952.8637543745731</v>
      </c>
      <c r="G147" s="5">
        <f t="shared" si="36"/>
        <v>-5732.3310512914977</v>
      </c>
      <c r="H147" s="5">
        <f t="shared" si="25"/>
        <v>-3992.838062741434</v>
      </c>
      <c r="I147" s="5">
        <f t="shared" si="26"/>
        <v>-399.28380627414344</v>
      </c>
      <c r="J147" s="5">
        <f t="shared" si="27"/>
        <v>-1621.3607459332998</v>
      </c>
      <c r="K147" s="5">
        <f t="shared" si="37"/>
        <v>-183774.39897635521</v>
      </c>
      <c r="L147" s="5">
        <f t="shared" si="38"/>
        <v>14078.99132502244</v>
      </c>
      <c r="M147" s="5">
        <f>(D147-$J$10)+SUM($G$37:G147)+SUM($H$37:H147)+SUM($I$37:I147)+SUM($J$37:J147)+SUM($L$37:L147)-$J$20-(D147*$K$27)</f>
        <v>1272457.7535062218</v>
      </c>
      <c r="N147" s="62">
        <f>(-1*$J$10*$K$12)+SUM($E$37:E147)+SUM($H$37:H147)+SUM($I$37:I147)+SUM($J$37:J147)+K147</f>
        <v>-1629686.794050924</v>
      </c>
      <c r="O147" s="63">
        <f>(D147-$J$10)+SUM($L$37:L147)</f>
        <v>2587071.4099577498</v>
      </c>
      <c r="P147" s="72">
        <f t="shared" si="28"/>
        <v>0.58746540709644457</v>
      </c>
      <c r="Q147" s="83">
        <f t="shared" si="41"/>
        <v>-14698.677420614948</v>
      </c>
      <c r="R147" s="84">
        <f t="shared" si="29"/>
        <v>14078.99132502244</v>
      </c>
      <c r="S147" s="84">
        <f t="shared" si="30"/>
        <v>-619.68609559250763</v>
      </c>
      <c r="T147" s="89"/>
      <c r="U147" s="5">
        <f t="shared" si="42"/>
        <v>1060258.6937436152</v>
      </c>
      <c r="V147" s="5">
        <f t="shared" si="31"/>
        <v>-11602.586937436152</v>
      </c>
      <c r="W147" s="5">
        <f t="shared" si="32"/>
        <v>-619.68609559250854</v>
      </c>
      <c r="X147" s="5">
        <f t="shared" si="45"/>
        <v>0</v>
      </c>
      <c r="Y147" s="12">
        <f t="shared" si="33"/>
        <v>948656.10680617904</v>
      </c>
      <c r="Z147" s="75">
        <f>(-1*$J$10*$K$12)+V147+SUM($W$37:W147)</f>
        <v>-266146.40969911608</v>
      </c>
      <c r="AA147" s="66">
        <f>U147-$U$37+SUM($X$48:X147)</f>
        <v>960258.69374361518</v>
      </c>
      <c r="AB147" s="71">
        <f t="shared" si="34"/>
        <v>2.6080091962510674</v>
      </c>
      <c r="AC147" s="93">
        <f t="shared" si="43"/>
        <v>-619.68609559250854</v>
      </c>
      <c r="AD147" s="91">
        <f t="shared" si="44"/>
        <v>0</v>
      </c>
      <c r="AE147" s="91">
        <f t="shared" si="39"/>
        <v>-619.68609559250854</v>
      </c>
      <c r="AF147" s="64"/>
    </row>
    <row r="148" spans="1:32">
      <c r="A148" s="11">
        <v>37987</v>
      </c>
      <c r="B148" s="11">
        <v>41394</v>
      </c>
      <c r="C148" s="56">
        <v>10</v>
      </c>
      <c r="D148" s="12">
        <f t="shared" si="40"/>
        <v>2414806.5084981639</v>
      </c>
      <c r="E148" s="5">
        <f t="shared" si="24"/>
        <v>-8685.1948056660713</v>
      </c>
      <c r="F148" s="5">
        <f t="shared" si="35"/>
        <v>-2977.4709523276942</v>
      </c>
      <c r="G148" s="5">
        <f t="shared" si="36"/>
        <v>-5707.723853338377</v>
      </c>
      <c r="H148" s="5">
        <f t="shared" si="25"/>
        <v>-4024.6775141636067</v>
      </c>
      <c r="I148" s="5">
        <f t="shared" si="26"/>
        <v>-402.46775141636067</v>
      </c>
      <c r="J148" s="5">
        <f t="shared" si="27"/>
        <v>-1617.090104502679</v>
      </c>
      <c r="K148" s="5">
        <f t="shared" si="37"/>
        <v>-184777.34169615363</v>
      </c>
      <c r="L148" s="5">
        <f t="shared" si="38"/>
        <v>14078.99132502244</v>
      </c>
      <c r="M148" s="5">
        <f>(D148-$J$10)+SUM($G$37:G148)+SUM($H$37:H148)+SUM($I$37:I148)+SUM($J$37:J148)+SUM($L$37:L148)-$J$20-(D148*$K$27)</f>
        <v>1292885.5137413279</v>
      </c>
      <c r="N148" s="62">
        <f>(-1*$J$10*$K$12)+SUM($E$37:E148)+SUM($H$37:H148)+SUM($I$37:I148)+SUM($J$37:J148)+K148</f>
        <v>-1645419.166946471</v>
      </c>
      <c r="O148" s="63">
        <f>(D148-$J$10)+SUM($L$37:L148)</f>
        <v>2620254.0721360752</v>
      </c>
      <c r="P148" s="72">
        <f t="shared" si="28"/>
        <v>0.59245384080378694</v>
      </c>
      <c r="Q148" s="83">
        <f t="shared" si="41"/>
        <v>-14729.430175748717</v>
      </c>
      <c r="R148" s="84">
        <f t="shared" si="29"/>
        <v>14078.99132502244</v>
      </c>
      <c r="S148" s="84">
        <f t="shared" si="30"/>
        <v>-650.43885072627745</v>
      </c>
      <c r="T148" s="89"/>
      <c r="U148" s="5">
        <f t="shared" si="42"/>
        <v>1077865.0241808386</v>
      </c>
      <c r="V148" s="5">
        <f t="shared" si="31"/>
        <v>-11778.650241808386</v>
      </c>
      <c r="W148" s="5">
        <f t="shared" si="32"/>
        <v>-650.43885072627768</v>
      </c>
      <c r="X148" s="5">
        <f t="shared" si="45"/>
        <v>0</v>
      </c>
      <c r="Y148" s="12">
        <f t="shared" si="33"/>
        <v>966086.37393903022</v>
      </c>
      <c r="Z148" s="75">
        <f>(-1*$J$10*$K$12)+V148+SUM($W$37:W148)</f>
        <v>-266972.91185421462</v>
      </c>
      <c r="AA148" s="66">
        <f>U148-$U$37+SUM($X$48:X148)</f>
        <v>977865.02418083861</v>
      </c>
      <c r="AB148" s="71">
        <f t="shared" si="34"/>
        <v>2.6627874243467047</v>
      </c>
      <c r="AC148" s="93">
        <f t="shared" si="43"/>
        <v>-650.43885072627768</v>
      </c>
      <c r="AD148" s="91">
        <f t="shared" si="44"/>
        <v>0</v>
      </c>
      <c r="AE148" s="91">
        <f t="shared" si="39"/>
        <v>-650.43885072627768</v>
      </c>
      <c r="AF148" s="64"/>
    </row>
    <row r="149" spans="1:32">
      <c r="A149" s="11">
        <v>37987</v>
      </c>
      <c r="B149" s="11">
        <v>41425</v>
      </c>
      <c r="C149" s="56">
        <v>10</v>
      </c>
      <c r="D149" s="12">
        <f t="shared" si="40"/>
        <v>2434062.5147055592</v>
      </c>
      <c r="E149" s="5">
        <f t="shared" si="24"/>
        <v>-8685.1948056660713</v>
      </c>
      <c r="F149" s="5">
        <f t="shared" si="35"/>
        <v>-3002.2832102637585</v>
      </c>
      <c r="G149" s="5">
        <f t="shared" si="36"/>
        <v>-5682.9115954023127</v>
      </c>
      <c r="H149" s="5">
        <f t="shared" si="25"/>
        <v>-4056.7708578425991</v>
      </c>
      <c r="I149" s="5">
        <f t="shared" si="26"/>
        <v>-405.67708578425987</v>
      </c>
      <c r="J149" s="5">
        <f t="shared" si="27"/>
        <v>-1612.7890322572398</v>
      </c>
      <c r="K149" s="5">
        <f t="shared" si="37"/>
        <v>-185788.28202204185</v>
      </c>
      <c r="L149" s="5">
        <f t="shared" si="38"/>
        <v>14078.99132502244</v>
      </c>
      <c r="M149" s="5">
        <f>(D149-$J$10)+SUM($G$37:G149)+SUM($H$37:H149)+SUM($I$37:I149)+SUM($J$37:J149)+SUM($L$37:L149)-$J$20-(D149*$K$27)</f>
        <v>1313451.422376571</v>
      </c>
      <c r="N149" s="62">
        <f>(-1*$J$10*$K$12)+SUM($E$37:E149)+SUM($H$37:H149)+SUM($I$37:I149)+SUM($J$37:J149)+K149</f>
        <v>-1661190.5390539099</v>
      </c>
      <c r="O149" s="63">
        <f>(D149-$J$10)+SUM($L$37:L149)</f>
        <v>2653589.0696684932</v>
      </c>
      <c r="P149" s="72">
        <f t="shared" si="28"/>
        <v>0.59740198808246248</v>
      </c>
      <c r="Q149" s="83">
        <f t="shared" si="41"/>
        <v>-14760.431781550171</v>
      </c>
      <c r="R149" s="84">
        <f t="shared" si="29"/>
        <v>14078.99132502244</v>
      </c>
      <c r="S149" s="84">
        <f t="shared" si="30"/>
        <v>-681.44045652773093</v>
      </c>
      <c r="T149" s="89"/>
      <c r="U149" s="5">
        <f t="shared" si="42"/>
        <v>1095784.5100171799</v>
      </c>
      <c r="V149" s="5">
        <f t="shared" si="31"/>
        <v>-11957.845100171799</v>
      </c>
      <c r="W149" s="5">
        <f t="shared" si="32"/>
        <v>-681.44045652773002</v>
      </c>
      <c r="X149" s="5">
        <f t="shared" si="45"/>
        <v>0</v>
      </c>
      <c r="Y149" s="12">
        <f t="shared" si="33"/>
        <v>983826.66491700814</v>
      </c>
      <c r="Z149" s="75">
        <f>(-1*$J$10*$K$12)+V149+SUM($W$37:W149)</f>
        <v>-267833.54716910573</v>
      </c>
      <c r="AA149" s="66">
        <f>U149-$U$37+SUM($X$48:X149)</f>
        <v>995784.51001717988</v>
      </c>
      <c r="AB149" s="71">
        <f t="shared" si="34"/>
        <v>2.7179230180170739</v>
      </c>
      <c r="AC149" s="93">
        <f t="shared" si="43"/>
        <v>-681.44045652773002</v>
      </c>
      <c r="AD149" s="91">
        <f t="shared" si="44"/>
        <v>0</v>
      </c>
      <c r="AE149" s="91">
        <f t="shared" si="39"/>
        <v>-681.44045652773002</v>
      </c>
      <c r="AF149" s="64"/>
    </row>
    <row r="150" spans="1:32">
      <c r="A150" s="11">
        <v>37987</v>
      </c>
      <c r="B150" s="11">
        <v>41455</v>
      </c>
      <c r="C150" s="56">
        <v>10</v>
      </c>
      <c r="D150" s="12">
        <f t="shared" si="40"/>
        <v>2453472.0710105519</v>
      </c>
      <c r="E150" s="5">
        <f t="shared" si="24"/>
        <v>-8685.1948056660713</v>
      </c>
      <c r="F150" s="5">
        <f t="shared" si="35"/>
        <v>-3027.3022370159561</v>
      </c>
      <c r="G150" s="5">
        <f t="shared" si="36"/>
        <v>-5657.8925686501143</v>
      </c>
      <c r="H150" s="5">
        <f t="shared" si="25"/>
        <v>-4089.1201183509202</v>
      </c>
      <c r="I150" s="5">
        <f t="shared" si="26"/>
        <v>-408.91201183509202</v>
      </c>
      <c r="J150" s="5">
        <f t="shared" si="27"/>
        <v>-1608.4573167363885</v>
      </c>
      <c r="K150" s="5">
        <f t="shared" si="37"/>
        <v>-186807.28372805397</v>
      </c>
      <c r="L150" s="5">
        <f t="shared" si="38"/>
        <v>14078.99132502244</v>
      </c>
      <c r="M150" s="5">
        <f>(D150-$J$10)+SUM($G$37:G150)+SUM($H$37:H150)+SUM($I$37:I150)+SUM($J$37:J150)+SUM($L$37:L150)-$J$20-(D150*$K$27)</f>
        <v>1334156.5862850014</v>
      </c>
      <c r="N150" s="62">
        <f>(-1*$J$10*$K$12)+SUM($E$37:E150)+SUM($H$37:H150)+SUM($I$37:I150)+SUM($J$37:J150)+K150</f>
        <v>-1677001.2250125101</v>
      </c>
      <c r="O150" s="63">
        <f>(D150-$J$10)+SUM($L$37:L150)</f>
        <v>2687077.6172985081</v>
      </c>
      <c r="P150" s="72">
        <f t="shared" si="28"/>
        <v>0.60231106407120427</v>
      </c>
      <c r="Q150" s="83">
        <f t="shared" si="41"/>
        <v>-14791.684252588471</v>
      </c>
      <c r="R150" s="84">
        <f t="shared" si="29"/>
        <v>14078.99132502244</v>
      </c>
      <c r="S150" s="84">
        <f t="shared" si="30"/>
        <v>-712.69292756603136</v>
      </c>
      <c r="T150" s="89"/>
      <c r="U150" s="5">
        <f t="shared" si="42"/>
        <v>1114022.418290714</v>
      </c>
      <c r="V150" s="5">
        <f t="shared" si="31"/>
        <v>-12140.224182907141</v>
      </c>
      <c r="W150" s="5">
        <f t="shared" si="32"/>
        <v>-712.69292756603204</v>
      </c>
      <c r="X150" s="5">
        <f t="shared" si="45"/>
        <v>0</v>
      </c>
      <c r="Y150" s="12">
        <f t="shared" si="33"/>
        <v>1001882.1941078069</v>
      </c>
      <c r="Z150" s="75">
        <f>(-1*$J$10*$K$12)+V150+SUM($W$37:W150)</f>
        <v>-268728.61917940713</v>
      </c>
      <c r="AA150" s="66">
        <f>U150-$U$37+SUM($X$48:X150)</f>
        <v>1014022.418290714</v>
      </c>
      <c r="AB150" s="71">
        <f t="shared" si="34"/>
        <v>2.7734068719109444</v>
      </c>
      <c r="AC150" s="93">
        <f t="shared" si="43"/>
        <v>-712.69292756603204</v>
      </c>
      <c r="AD150" s="91">
        <f t="shared" si="44"/>
        <v>0</v>
      </c>
      <c r="AE150" s="91">
        <f t="shared" si="39"/>
        <v>-712.69292756603204</v>
      </c>
      <c r="AF150" s="64"/>
    </row>
    <row r="151" spans="1:32">
      <c r="A151" s="11">
        <v>37987</v>
      </c>
      <c r="B151" s="11">
        <v>41486</v>
      </c>
      <c r="C151" s="56">
        <v>10</v>
      </c>
      <c r="D151" s="12">
        <f t="shared" si="40"/>
        <v>2473036.4018431832</v>
      </c>
      <c r="E151" s="5">
        <f t="shared" si="24"/>
        <v>-8685.1948056660713</v>
      </c>
      <c r="F151" s="5">
        <f t="shared" si="35"/>
        <v>-3052.5297556577561</v>
      </c>
      <c r="G151" s="5">
        <f t="shared" si="36"/>
        <v>-5632.6650500083151</v>
      </c>
      <c r="H151" s="5">
        <f t="shared" si="25"/>
        <v>-4121.7273364053053</v>
      </c>
      <c r="I151" s="5">
        <f t="shared" si="26"/>
        <v>-412.17273364053057</v>
      </c>
      <c r="J151" s="5">
        <f t="shared" si="27"/>
        <v>-1604.0947440369985</v>
      </c>
      <c r="K151" s="5">
        <f t="shared" si="37"/>
        <v>-187834.41109676711</v>
      </c>
      <c r="L151" s="5">
        <f t="shared" si="38"/>
        <v>14078.99132502244</v>
      </c>
      <c r="M151" s="5">
        <f>(D151-$J$10)+SUM($G$37:G151)+SUM($H$37:H151)+SUM($I$37:I151)+SUM($J$37:J151)+SUM($L$37:L151)-$J$20-(D151*$K$27)</f>
        <v>1355002.121209851</v>
      </c>
      <c r="N151" s="62">
        <f>(-1*$J$10*$K$12)+SUM($E$37:E151)+SUM($H$37:H151)+SUM($I$37:I151)+SUM($J$37:J151)+K151</f>
        <v>-1692851.5420009724</v>
      </c>
      <c r="O151" s="63">
        <f>(D151-$J$10)+SUM($L$37:L151)</f>
        <v>2720720.939456162</v>
      </c>
      <c r="P151" s="72">
        <f t="shared" si="28"/>
        <v>0.60718224365985141</v>
      </c>
      <c r="Q151" s="83">
        <f t="shared" si="41"/>
        <v>-14823.189619748906</v>
      </c>
      <c r="R151" s="84">
        <f t="shared" si="29"/>
        <v>14078.99132502244</v>
      </c>
      <c r="S151" s="84">
        <f t="shared" si="30"/>
        <v>-744.19829472646597</v>
      </c>
      <c r="T151" s="89"/>
      <c r="U151" s="5">
        <f t="shared" si="42"/>
        <v>1132584.1024214595</v>
      </c>
      <c r="V151" s="5">
        <f t="shared" si="31"/>
        <v>-12325.841024214595</v>
      </c>
      <c r="W151" s="5">
        <f t="shared" si="32"/>
        <v>-744.19829472646575</v>
      </c>
      <c r="X151" s="5">
        <f t="shared" si="45"/>
        <v>0</v>
      </c>
      <c r="Y151" s="12">
        <f t="shared" si="33"/>
        <v>1020258.2613972449</v>
      </c>
      <c r="Z151" s="75">
        <f>(-1*$J$10*$K$12)+V151+SUM($W$37:W151)</f>
        <v>-269658.434315441</v>
      </c>
      <c r="AA151" s="66">
        <f>U151-$U$37+SUM($X$48:X151)</f>
        <v>1032584.1024214595</v>
      </c>
      <c r="AB151" s="71">
        <f t="shared" si="34"/>
        <v>2.8292297626172651</v>
      </c>
      <c r="AC151" s="93">
        <f t="shared" si="43"/>
        <v>-744.19829472646575</v>
      </c>
      <c r="AD151" s="91">
        <f t="shared" si="44"/>
        <v>0</v>
      </c>
      <c r="AE151" s="91">
        <f t="shared" si="39"/>
        <v>-744.19829472646575</v>
      </c>
      <c r="AF151" s="64"/>
    </row>
    <row r="152" spans="1:32">
      <c r="A152" s="11">
        <v>37987</v>
      </c>
      <c r="B152" s="11">
        <v>41517</v>
      </c>
      <c r="C152" s="56">
        <v>10</v>
      </c>
      <c r="D152" s="12">
        <f t="shared" si="40"/>
        <v>2492756.7413972719</v>
      </c>
      <c r="E152" s="5">
        <f t="shared" si="24"/>
        <v>-8685.1948056660713</v>
      </c>
      <c r="F152" s="5">
        <f t="shared" si="35"/>
        <v>-3077.9675036215708</v>
      </c>
      <c r="G152" s="5">
        <f t="shared" si="36"/>
        <v>-5607.2273020445</v>
      </c>
      <c r="H152" s="5">
        <f t="shared" si="25"/>
        <v>-4154.5945689954533</v>
      </c>
      <c r="I152" s="5">
        <f t="shared" si="26"/>
        <v>-415.45945689954533</v>
      </c>
      <c r="J152" s="5">
        <f t="shared" si="27"/>
        <v>-1599.7010988040063</v>
      </c>
      <c r="K152" s="5">
        <f t="shared" si="37"/>
        <v>-188869.7289233568</v>
      </c>
      <c r="L152" s="5">
        <f t="shared" si="38"/>
        <v>14078.99132502244</v>
      </c>
      <c r="M152" s="5">
        <f>(D152-$J$10)+SUM($G$37:G152)+SUM($H$37:H152)+SUM($I$37:I152)+SUM($J$37:J152)+SUM($L$37:L152)-$J$20-(D152*$K$27)</f>
        <v>1375989.1518356288</v>
      </c>
      <c r="N152" s="62">
        <f>(-1*$J$10*$K$12)+SUM($E$37:E152)+SUM($H$37:H152)+SUM($I$37:I152)+SUM($J$37:J152)+K152</f>
        <v>-1708741.809757927</v>
      </c>
      <c r="O152" s="63">
        <f>(D152-$J$10)+SUM($L$37:L152)</f>
        <v>2754520.2703352729</v>
      </c>
      <c r="P152" s="72">
        <f t="shared" si="28"/>
        <v>0.61201666314087477</v>
      </c>
      <c r="Q152" s="83">
        <f t="shared" si="41"/>
        <v>-14854.949930365075</v>
      </c>
      <c r="R152" s="84">
        <f t="shared" si="29"/>
        <v>14078.99132502244</v>
      </c>
      <c r="S152" s="84">
        <f t="shared" si="30"/>
        <v>-775.95860534263556</v>
      </c>
      <c r="T152" s="89"/>
      <c r="U152" s="5">
        <f t="shared" si="42"/>
        <v>1151475.0036110913</v>
      </c>
      <c r="V152" s="5">
        <f t="shared" si="31"/>
        <v>-12514.750036110912</v>
      </c>
      <c r="W152" s="5">
        <f t="shared" si="32"/>
        <v>-775.95860534263625</v>
      </c>
      <c r="X152" s="5">
        <f t="shared" si="45"/>
        <v>0</v>
      </c>
      <c r="Y152" s="12">
        <f t="shared" si="33"/>
        <v>1038960.2535749804</v>
      </c>
      <c r="Z152" s="75">
        <f>(-1*$J$10*$K$12)+V152+SUM($W$37:W152)</f>
        <v>-270623.30193267995</v>
      </c>
      <c r="AA152" s="66">
        <f>U152-$U$37+SUM($X$48:X152)</f>
        <v>1051475.0036110913</v>
      </c>
      <c r="AB152" s="71">
        <f t="shared" si="34"/>
        <v>2.8853823602841686</v>
      </c>
      <c r="AC152" s="93">
        <f t="shared" si="43"/>
        <v>-775.95860534263625</v>
      </c>
      <c r="AD152" s="91">
        <f t="shared" si="44"/>
        <v>0</v>
      </c>
      <c r="AE152" s="91">
        <f t="shared" si="39"/>
        <v>-775.95860534263625</v>
      </c>
      <c r="AF152" s="64"/>
    </row>
    <row r="153" spans="1:32">
      <c r="A153" s="11">
        <v>37987</v>
      </c>
      <c r="B153" s="11">
        <v>41547</v>
      </c>
      <c r="C153" s="56">
        <v>10</v>
      </c>
      <c r="D153" s="12">
        <f t="shared" si="40"/>
        <v>2512634.3337082705</v>
      </c>
      <c r="E153" s="5">
        <f t="shared" si="24"/>
        <v>-8685.1948056660713</v>
      </c>
      <c r="F153" s="5">
        <f t="shared" si="35"/>
        <v>-3103.6172328184171</v>
      </c>
      <c r="G153" s="5">
        <f t="shared" si="36"/>
        <v>-5581.5775728476538</v>
      </c>
      <c r="H153" s="5">
        <f t="shared" si="25"/>
        <v>-4187.7238895137843</v>
      </c>
      <c r="I153" s="5">
        <f t="shared" si="26"/>
        <v>-418.77238895137839</v>
      </c>
      <c r="J153" s="5">
        <f t="shared" si="27"/>
        <v>-1595.2761642209457</v>
      </c>
      <c r="K153" s="5">
        <f t="shared" si="37"/>
        <v>-189913.30251968422</v>
      </c>
      <c r="L153" s="5">
        <f t="shared" si="38"/>
        <v>14078.99132502244</v>
      </c>
      <c r="M153" s="5">
        <f>(D153-$J$10)+SUM($G$37:G153)+SUM($H$37:H153)+SUM($I$37:I153)+SUM($J$37:J153)+SUM($L$37:L153)-$J$20-(D153*$K$27)</f>
        <v>1397118.8118597888</v>
      </c>
      <c r="N153" s="62">
        <f>(-1*$J$10*$K$12)+SUM($E$37:E153)+SUM($H$37:H153)+SUM($I$37:I153)+SUM($J$37:J153)+K153</f>
        <v>-1724672.3506026068</v>
      </c>
      <c r="O153" s="63">
        <f>(D153-$J$10)+SUM($L$37:L153)</f>
        <v>2788476.8539712941</v>
      </c>
      <c r="P153" s="72">
        <f t="shared" si="28"/>
        <v>0.61681542177967319</v>
      </c>
      <c r="Q153" s="83">
        <f t="shared" si="41"/>
        <v>-14886.967248352179</v>
      </c>
      <c r="R153" s="84">
        <f t="shared" si="29"/>
        <v>14078.99132502244</v>
      </c>
      <c r="S153" s="84">
        <f t="shared" si="30"/>
        <v>-807.97592332973909</v>
      </c>
      <c r="T153" s="89"/>
      <c r="U153" s="5">
        <f t="shared" si="42"/>
        <v>1170700.6522652018</v>
      </c>
      <c r="V153" s="5">
        <f t="shared" si="31"/>
        <v>-12707.006522652018</v>
      </c>
      <c r="W153" s="5">
        <f t="shared" si="32"/>
        <v>-807.97592332973977</v>
      </c>
      <c r="X153" s="5">
        <f t="shared" si="45"/>
        <v>0</v>
      </c>
      <c r="Y153" s="12">
        <f t="shared" si="33"/>
        <v>1057993.6457425498</v>
      </c>
      <c r="Z153" s="75">
        <f>(-1*$J$10*$K$12)+V153+SUM($W$37:W153)</f>
        <v>-271623.53434255079</v>
      </c>
      <c r="AA153" s="66">
        <f>U153-$U$37+SUM($X$48:X153)</f>
        <v>1070700.6522652018</v>
      </c>
      <c r="AB153" s="71">
        <f t="shared" si="34"/>
        <v>2.9418552404038603</v>
      </c>
      <c r="AC153" s="93">
        <f t="shared" si="43"/>
        <v>-807.97592332973977</v>
      </c>
      <c r="AD153" s="91">
        <f t="shared" si="44"/>
        <v>0</v>
      </c>
      <c r="AE153" s="91">
        <f t="shared" si="39"/>
        <v>-807.97592332973977</v>
      </c>
      <c r="AF153" s="64"/>
    </row>
    <row r="154" spans="1:32">
      <c r="A154" s="11">
        <v>37987</v>
      </c>
      <c r="B154" s="11">
        <v>41578</v>
      </c>
      <c r="C154" s="56">
        <v>10</v>
      </c>
      <c r="D154" s="12">
        <f t="shared" si="40"/>
        <v>2532670.4327317453</v>
      </c>
      <c r="E154" s="5">
        <f t="shared" si="24"/>
        <v>-8685.1948056660713</v>
      </c>
      <c r="F154" s="5">
        <f t="shared" si="35"/>
        <v>-3129.4807097585708</v>
      </c>
      <c r="G154" s="5">
        <f t="shared" si="36"/>
        <v>-5555.7140959075014</v>
      </c>
      <c r="H154" s="5">
        <f t="shared" si="25"/>
        <v>-4221.1173878862419</v>
      </c>
      <c r="I154" s="5">
        <f t="shared" si="26"/>
        <v>-422.11173878862422</v>
      </c>
      <c r="J154" s="5">
        <f t="shared" si="27"/>
        <v>-1590.8197220004297</v>
      </c>
      <c r="K154" s="5">
        <f t="shared" si="37"/>
        <v>-190965.19771841663</v>
      </c>
      <c r="L154" s="5">
        <f t="shared" si="38"/>
        <v>14078.99132502244</v>
      </c>
      <c r="M154" s="5">
        <f>(D154-$J$10)+SUM($G$37:G154)+SUM($H$37:H154)+SUM($I$37:I154)+SUM($J$37:J154)+SUM($L$37:L154)-$J$20-(D154*$K$27)</f>
        <v>1418392.2440649709</v>
      </c>
      <c r="N154" s="62">
        <f>(-1*$J$10*$K$12)+SUM($E$37:E154)+SUM($H$37:H154)+SUM($I$37:I154)+SUM($J$37:J154)+K154</f>
        <v>-1740643.4894556804</v>
      </c>
      <c r="O154" s="63">
        <f>(D154-$J$10)+SUM($L$37:L154)</f>
        <v>2822591.9443197912</v>
      </c>
      <c r="P154" s="72">
        <f t="shared" si="28"/>
        <v>0.62157958330826768</v>
      </c>
      <c r="Q154" s="83">
        <f t="shared" si="41"/>
        <v>-14919.243654341366</v>
      </c>
      <c r="R154" s="84">
        <f t="shared" si="29"/>
        <v>14078.99132502244</v>
      </c>
      <c r="S154" s="84">
        <f t="shared" si="30"/>
        <v>-840.25232931892606</v>
      </c>
      <c r="T154" s="89"/>
      <c r="U154" s="5">
        <f t="shared" si="42"/>
        <v>1190266.6694384688</v>
      </c>
      <c r="V154" s="5">
        <f t="shared" si="31"/>
        <v>-12902.666694384689</v>
      </c>
      <c r="W154" s="5">
        <f t="shared" si="32"/>
        <v>-840.2523293189272</v>
      </c>
      <c r="X154" s="5">
        <f t="shared" si="45"/>
        <v>0</v>
      </c>
      <c r="Y154" s="12">
        <f t="shared" si="33"/>
        <v>1077364.002744084</v>
      </c>
      <c r="Z154" s="75">
        <f>(-1*$J$10*$K$12)+V154+SUM($W$37:W154)</f>
        <v>-272659.4468436024</v>
      </c>
      <c r="AA154" s="66">
        <f>U154-$U$37+SUM($X$48:X154)</f>
        <v>1090266.6694384688</v>
      </c>
      <c r="AB154" s="71">
        <f t="shared" si="34"/>
        <v>2.9986388957351848</v>
      </c>
      <c r="AC154" s="93">
        <f t="shared" si="43"/>
        <v>-840.2523293189272</v>
      </c>
      <c r="AD154" s="91">
        <f t="shared" si="44"/>
        <v>0</v>
      </c>
      <c r="AE154" s="91">
        <f t="shared" si="39"/>
        <v>-840.2523293189272</v>
      </c>
      <c r="AF154" s="64"/>
    </row>
    <row r="155" spans="1:32">
      <c r="A155" s="11">
        <v>37987</v>
      </c>
      <c r="B155" s="11">
        <v>41608</v>
      </c>
      <c r="C155" s="56">
        <v>10</v>
      </c>
      <c r="D155" s="12">
        <f t="shared" si="40"/>
        <v>2552866.3024224807</v>
      </c>
      <c r="E155" s="5">
        <f t="shared" si="24"/>
        <v>-8685.1948056660713</v>
      </c>
      <c r="F155" s="5">
        <f t="shared" si="35"/>
        <v>-3155.5597156732256</v>
      </c>
      <c r="G155" s="5">
        <f t="shared" si="36"/>
        <v>-5529.6350899928466</v>
      </c>
      <c r="H155" s="5">
        <f t="shared" si="25"/>
        <v>-4254.7771707041347</v>
      </c>
      <c r="I155" s="5">
        <f t="shared" si="26"/>
        <v>-425.47771707041346</v>
      </c>
      <c r="J155" s="5">
        <f t="shared" si="27"/>
        <v>-1586.3315523745687</v>
      </c>
      <c r="K155" s="5">
        <f t="shared" si="37"/>
        <v>-192025.48087718023</v>
      </c>
      <c r="L155" s="5">
        <f t="shared" si="38"/>
        <v>14078.99132502244</v>
      </c>
      <c r="M155" s="5">
        <f>(D155-$J$10)+SUM($G$37:G155)+SUM($H$37:H155)+SUM($I$37:I155)+SUM($J$37:J155)+SUM($L$37:L155)-$J$20-(D155*$K$27)</f>
        <v>1439810.6003918229</v>
      </c>
      <c r="N155" s="62">
        <f>(-1*$J$10*$K$12)+SUM($E$37:E155)+SUM($H$37:H155)+SUM($I$37:I155)+SUM($J$37:J155)+K155</f>
        <v>-1756655.5538602597</v>
      </c>
      <c r="O155" s="63">
        <f>(D155-$J$10)+SUM($L$37:L155)</f>
        <v>2856866.8053355492</v>
      </c>
      <c r="P155" s="72">
        <f t="shared" si="28"/>
        <v>0.62631017734670269</v>
      </c>
      <c r="Q155" s="83">
        <f t="shared" si="41"/>
        <v>-14951.781245815186</v>
      </c>
      <c r="R155" s="84">
        <f t="shared" si="29"/>
        <v>14078.99132502244</v>
      </c>
      <c r="S155" s="84">
        <f t="shared" si="30"/>
        <v>-872.78992079274576</v>
      </c>
      <c r="T155" s="89"/>
      <c r="U155" s="5">
        <f t="shared" si="42"/>
        <v>1210178.7683031</v>
      </c>
      <c r="V155" s="5">
        <f t="shared" si="31"/>
        <v>-13101.787683031</v>
      </c>
      <c r="W155" s="5">
        <f t="shared" si="32"/>
        <v>-872.78992079274826</v>
      </c>
      <c r="X155" s="5">
        <f t="shared" si="45"/>
        <v>0</v>
      </c>
      <c r="Y155" s="12">
        <f t="shared" si="33"/>
        <v>1097076.980620069</v>
      </c>
      <c r="Z155" s="75">
        <f>(-1*$J$10*$K$12)+V155+SUM($W$37:W155)</f>
        <v>-273731.35775304143</v>
      </c>
      <c r="AA155" s="66">
        <f>U155-$U$37+SUM($X$48:X155)</f>
        <v>1110178.7683031</v>
      </c>
      <c r="AB155" s="71">
        <f t="shared" si="34"/>
        <v>3.055723748335387</v>
      </c>
      <c r="AC155" s="93">
        <f t="shared" si="43"/>
        <v>-872.78992079274826</v>
      </c>
      <c r="AD155" s="91">
        <f t="shared" si="44"/>
        <v>0</v>
      </c>
      <c r="AE155" s="91">
        <f t="shared" si="39"/>
        <v>-872.78992079274826</v>
      </c>
      <c r="AF155" s="64"/>
    </row>
    <row r="156" spans="1:32">
      <c r="A156" s="11">
        <v>37987</v>
      </c>
      <c r="B156" s="11">
        <v>41639</v>
      </c>
      <c r="C156" s="56">
        <v>10</v>
      </c>
      <c r="D156" s="12">
        <f t="shared" si="40"/>
        <v>2573223.2168142139</v>
      </c>
      <c r="E156" s="5">
        <f t="shared" si="24"/>
        <v>-8685.1948056660713</v>
      </c>
      <c r="F156" s="5">
        <f t="shared" si="35"/>
        <v>-3181.8560466371687</v>
      </c>
      <c r="G156" s="5">
        <f t="shared" si="36"/>
        <v>-5503.3387590289021</v>
      </c>
      <c r="H156" s="5">
        <f t="shared" si="25"/>
        <v>-4288.7053613570233</v>
      </c>
      <c r="I156" s="5">
        <f t="shared" si="26"/>
        <v>-428.87053613570237</v>
      </c>
      <c r="J156" s="5">
        <f t="shared" si="27"/>
        <v>-1581.8114340853324</v>
      </c>
      <c r="K156" s="5">
        <f t="shared" si="37"/>
        <v>-193094.21888274624</v>
      </c>
      <c r="L156" s="5">
        <f t="shared" si="38"/>
        <v>14078.99132502244</v>
      </c>
      <c r="M156" s="5">
        <f>(D156-$J$10)+SUM($G$37:G156)+SUM($H$37:H156)+SUM($I$37:I156)+SUM($J$37:J156)+SUM($L$37:L156)-$J$20-(D156*$K$27)</f>
        <v>1461375.0420124056</v>
      </c>
      <c r="N156" s="62">
        <f>(-1*$J$10*$K$12)+SUM($E$37:E156)+SUM($H$37:H156)+SUM($I$37:I156)+SUM($J$37:J156)+K156</f>
        <v>-1772708.8740030695</v>
      </c>
      <c r="O156" s="63">
        <f>(D156-$J$10)+SUM($L$37:L156)</f>
        <v>2891302.7110523051</v>
      </c>
      <c r="P156" s="72">
        <f t="shared" si="28"/>
        <v>0.63100820075620534</v>
      </c>
      <c r="Q156" s="83">
        <f t="shared" si="41"/>
        <v>-14984.582137244128</v>
      </c>
      <c r="R156" s="84">
        <f t="shared" si="29"/>
        <v>14078.99132502244</v>
      </c>
      <c r="S156" s="84">
        <f t="shared" si="30"/>
        <v>-905.59081222168788</v>
      </c>
      <c r="T156" s="89"/>
      <c r="U156" s="5">
        <f t="shared" si="42"/>
        <v>1230442.7556409284</v>
      </c>
      <c r="V156" s="5">
        <f t="shared" si="31"/>
        <v>-13304.427556409284</v>
      </c>
      <c r="W156" s="5">
        <f t="shared" si="32"/>
        <v>-905.59081222168948</v>
      </c>
      <c r="X156" s="5">
        <f t="shared" si="45"/>
        <v>0</v>
      </c>
      <c r="Y156" s="12">
        <f t="shared" si="33"/>
        <v>1117138.3280845191</v>
      </c>
      <c r="Z156" s="75">
        <f>(-1*$J$10*$K$12)+V156+SUM($W$37:W156)</f>
        <v>-274839.58843864145</v>
      </c>
      <c r="AA156" s="66">
        <f>U156-$U$37+SUM($X$48:X156)</f>
        <v>1130442.7556409284</v>
      </c>
      <c r="AB156" s="71">
        <f t="shared" si="34"/>
        <v>3.113100161672314</v>
      </c>
      <c r="AC156" s="93">
        <f t="shared" si="43"/>
        <v>-905.59081222168948</v>
      </c>
      <c r="AD156" s="91">
        <f t="shared" si="44"/>
        <v>0</v>
      </c>
      <c r="AE156" s="91">
        <f t="shared" si="39"/>
        <v>-905.59081222168948</v>
      </c>
      <c r="AF156" s="64"/>
    </row>
    <row r="157" spans="1:32">
      <c r="A157" s="11">
        <v>37987</v>
      </c>
      <c r="B157" s="11">
        <v>41670</v>
      </c>
      <c r="C157" s="56">
        <v>11</v>
      </c>
      <c r="D157" s="12">
        <f t="shared" si="40"/>
        <v>2593742.4601000058</v>
      </c>
      <c r="E157" s="5">
        <f t="shared" si="24"/>
        <v>-8685.1948056660713</v>
      </c>
      <c r="F157" s="5">
        <f t="shared" si="35"/>
        <v>-3208.3715136924789</v>
      </c>
      <c r="G157" s="5">
        <f t="shared" si="36"/>
        <v>-5476.8232919735919</v>
      </c>
      <c r="H157" s="5">
        <f>(D157*$K$15)/-12</f>
        <v>-4322.9041001666765</v>
      </c>
      <c r="I157" s="5">
        <f t="shared" si="26"/>
        <v>-432.29041001666764</v>
      </c>
      <c r="J157" s="5">
        <f t="shared" si="27"/>
        <v>-1923.6023309704094</v>
      </c>
      <c r="K157" s="5">
        <f t="shared" si="37"/>
        <v>-194171.47915525033</v>
      </c>
      <c r="L157" s="5">
        <f t="shared" si="38"/>
        <v>14923.730804523788</v>
      </c>
      <c r="M157" s="5">
        <f>(D157-$J$10)+SUM($G$37:G157)+SUM($H$37:H157)+SUM($I$37:I157)+SUM($J$37:J157)+SUM($L$37:L157)-$J$20-(D157*$K$27)</f>
        <v>1483585.1356970898</v>
      </c>
      <c r="N157" s="62">
        <f>(-1*$J$10*$K$12)+SUM($E$37:E157)+SUM($H$37:H157)+SUM($I$37:I157)+SUM($J$37:J157)+K157</f>
        <v>-1789150.1259223935</v>
      </c>
      <c r="O157" s="63">
        <f>(D157-$J$10)+SUM($L$37:L157)</f>
        <v>2926745.6851426205</v>
      </c>
      <c r="P157" s="72">
        <f t="shared" si="28"/>
        <v>0.63583013115444487</v>
      </c>
      <c r="Q157" s="83">
        <f t="shared" si="41"/>
        <v>-15363.991646819823</v>
      </c>
      <c r="R157" s="84">
        <f t="shared" si="29"/>
        <v>14923.730804523788</v>
      </c>
      <c r="S157" s="84">
        <f t="shared" si="30"/>
        <v>-440.26084229603475</v>
      </c>
      <c r="T157" s="89"/>
      <c r="U157" s="5">
        <f t="shared" si="42"/>
        <v>1251064.5333595371</v>
      </c>
      <c r="V157" s="5">
        <f t="shared" si="31"/>
        <v>-13510.645333595372</v>
      </c>
      <c r="W157" s="5">
        <f t="shared" si="32"/>
        <v>-440.26084229603703</v>
      </c>
      <c r="X157" s="5">
        <f t="shared" si="45"/>
        <v>0</v>
      </c>
      <c r="Y157" s="12">
        <f t="shared" si="33"/>
        <v>1137553.8880259418</v>
      </c>
      <c r="Z157" s="75">
        <f>(-1*$J$10*$K$12)+V157+SUM($W$37:W157)</f>
        <v>-275486.06705812353</v>
      </c>
      <c r="AA157" s="66">
        <f>U157-$U$37+SUM($X$48:X157)</f>
        <v>1151064.5333595371</v>
      </c>
      <c r="AB157" s="71">
        <f t="shared" si="34"/>
        <v>3.1783039906576449</v>
      </c>
      <c r="AC157" s="93">
        <f t="shared" si="43"/>
        <v>-440.26084229603703</v>
      </c>
      <c r="AD157" s="91">
        <f t="shared" si="44"/>
        <v>0</v>
      </c>
      <c r="AE157" s="91">
        <f t="shared" si="39"/>
        <v>-440.26084229603703</v>
      </c>
      <c r="AF157" s="64"/>
    </row>
    <row r="158" spans="1:32">
      <c r="A158" s="11">
        <v>37987</v>
      </c>
      <c r="B158" s="11">
        <v>41698</v>
      </c>
      <c r="C158" s="56">
        <v>11</v>
      </c>
      <c r="D158" s="12">
        <f t="shared" si="40"/>
        <v>2614425.3267132537</v>
      </c>
      <c r="E158" s="5">
        <f t="shared" si="24"/>
        <v>-8685.1948056660713</v>
      </c>
      <c r="F158" s="5">
        <f t="shared" si="35"/>
        <v>-3235.1079429732495</v>
      </c>
      <c r="G158" s="5">
        <f t="shared" si="36"/>
        <v>-5450.0868626928204</v>
      </c>
      <c r="H158" s="5">
        <f t="shared" si="25"/>
        <v>-4357.3755445220895</v>
      </c>
      <c r="I158" s="5">
        <f t="shared" si="26"/>
        <v>-435.737554452209</v>
      </c>
      <c r="J158" s="5">
        <f t="shared" si="27"/>
        <v>-1919.0176455712344</v>
      </c>
      <c r="K158" s="5">
        <f t="shared" si="37"/>
        <v>-195257.32965244583</v>
      </c>
      <c r="L158" s="5">
        <f t="shared" si="38"/>
        <v>14923.730804523788</v>
      </c>
      <c r="M158" s="5">
        <f>(D158-$J$10)+SUM($G$37:G158)+SUM($H$37:H158)+SUM($I$37:I158)+SUM($J$37:J158)+SUM($L$37:L158)-$J$20-(D158*$K$27)</f>
        <v>1505943.6650104276</v>
      </c>
      <c r="N158" s="62">
        <f>(-1*$J$10*$K$12)+SUM($E$37:E158)+SUM($H$37:H158)+SUM($I$37:I158)+SUM($J$37:J158)+K158</f>
        <v>-1805633.3019698006</v>
      </c>
      <c r="O158" s="63">
        <f>(D158-$J$10)+SUM($L$37:L158)</f>
        <v>2962352.2825603923</v>
      </c>
      <c r="P158" s="72">
        <f t="shared" si="28"/>
        <v>0.64061677380933568</v>
      </c>
      <c r="Q158" s="83">
        <f t="shared" si="41"/>
        <v>-15397.325550211604</v>
      </c>
      <c r="R158" s="84">
        <f t="shared" si="29"/>
        <v>14923.730804523788</v>
      </c>
      <c r="S158" s="84">
        <f t="shared" si="30"/>
        <v>-473.59474568781661</v>
      </c>
      <c r="T158" s="89"/>
      <c r="U158" s="5">
        <f t="shared" si="42"/>
        <v>1271543.7234843534</v>
      </c>
      <c r="V158" s="5">
        <f t="shared" si="31"/>
        <v>-13715.437234843534</v>
      </c>
      <c r="W158" s="5">
        <f t="shared" si="32"/>
        <v>-473.59474568781638</v>
      </c>
      <c r="X158" s="5">
        <f t="shared" si="45"/>
        <v>0</v>
      </c>
      <c r="Y158" s="12">
        <f t="shared" si="33"/>
        <v>1157828.2862495098</v>
      </c>
      <c r="Z158" s="75">
        <f>(-1*$J$10*$K$12)+V158+SUM($W$37:W158)</f>
        <v>-276164.45370505954</v>
      </c>
      <c r="AA158" s="66">
        <f>U158-$U$37+SUM($X$48:X158)</f>
        <v>1171543.7234843534</v>
      </c>
      <c r="AB158" s="71">
        <f t="shared" si="34"/>
        <v>3.2421959371192228</v>
      </c>
      <c r="AC158" s="93">
        <f t="shared" si="43"/>
        <v>-473.59474568781638</v>
      </c>
      <c r="AD158" s="91">
        <f t="shared" si="44"/>
        <v>0</v>
      </c>
      <c r="AE158" s="91">
        <f t="shared" si="39"/>
        <v>-473.59474568781638</v>
      </c>
      <c r="AF158" s="64"/>
    </row>
    <row r="159" spans="1:32">
      <c r="A159" s="11">
        <v>37987</v>
      </c>
      <c r="B159" s="11">
        <v>41729</v>
      </c>
      <c r="C159" s="56">
        <v>11</v>
      </c>
      <c r="D159" s="12">
        <f t="shared" si="40"/>
        <v>2635273.1214093477</v>
      </c>
      <c r="E159" s="5">
        <f t="shared" si="24"/>
        <v>-8685.1948056660713</v>
      </c>
      <c r="F159" s="5">
        <f t="shared" si="35"/>
        <v>-3262.0671758313601</v>
      </c>
      <c r="G159" s="5">
        <f t="shared" si="36"/>
        <v>-5423.1276298347111</v>
      </c>
      <c r="H159" s="5">
        <f t="shared" si="25"/>
        <v>-4392.1218690155793</v>
      </c>
      <c r="I159" s="5">
        <f t="shared" si="26"/>
        <v>-439.21218690155797</v>
      </c>
      <c r="J159" s="5">
        <f t="shared" si="27"/>
        <v>-1914.4003386964951</v>
      </c>
      <c r="K159" s="5">
        <f t="shared" si="37"/>
        <v>-196351.83887399078</v>
      </c>
      <c r="L159" s="5">
        <f t="shared" si="38"/>
        <v>14923.730804523788</v>
      </c>
      <c r="M159" s="5">
        <f>(D159-$J$10)+SUM($G$37:G159)+SUM($H$37:H159)+SUM($I$37:I159)+SUM($J$37:J159)+SUM($L$37:L159)-$J$20-(D159*$K$27)</f>
        <v>1528451.819265052</v>
      </c>
      <c r="N159" s="62">
        <f>(-1*$J$10*$K$12)+SUM($E$37:E159)+SUM($H$37:H159)+SUM($I$37:I159)+SUM($J$37:J159)+K159</f>
        <v>-1822158.7403916253</v>
      </c>
      <c r="O159" s="63">
        <f>(D159-$J$10)+SUM($L$37:L159)</f>
        <v>2998123.8080610097</v>
      </c>
      <c r="P159" s="72">
        <f t="shared" si="28"/>
        <v>0.64536916658350052</v>
      </c>
      <c r="Q159" s="83">
        <f t="shared" si="41"/>
        <v>-15430.929200279701</v>
      </c>
      <c r="R159" s="84">
        <f t="shared" si="29"/>
        <v>14923.730804523788</v>
      </c>
      <c r="S159" s="84">
        <f t="shared" si="30"/>
        <v>-507.19839575591323</v>
      </c>
      <c r="T159" s="89"/>
      <c r="U159" s="5">
        <f t="shared" si="42"/>
        <v>1292384.6913349996</v>
      </c>
      <c r="V159" s="5">
        <f t="shared" si="31"/>
        <v>-13923.846913349997</v>
      </c>
      <c r="W159" s="5">
        <f t="shared" si="32"/>
        <v>-507.19839575591573</v>
      </c>
      <c r="X159" s="5">
        <f t="shared" si="45"/>
        <v>0</v>
      </c>
      <c r="Y159" s="12">
        <f t="shared" si="33"/>
        <v>1178460.8444216496</v>
      </c>
      <c r="Z159" s="75">
        <f>(-1*$J$10*$K$12)+V159+SUM($W$37:W159)</f>
        <v>-276880.06177932193</v>
      </c>
      <c r="AA159" s="66">
        <f>U159-$U$37+SUM($X$48:X159)</f>
        <v>1192384.6913349996</v>
      </c>
      <c r="AB159" s="71">
        <f t="shared" si="34"/>
        <v>3.3065025472486003</v>
      </c>
      <c r="AC159" s="93">
        <f t="shared" si="43"/>
        <v>-507.19839575591573</v>
      </c>
      <c r="AD159" s="91">
        <f t="shared" si="44"/>
        <v>0</v>
      </c>
      <c r="AE159" s="91">
        <f t="shared" si="39"/>
        <v>-507.19839575591573</v>
      </c>
      <c r="AF159" s="64"/>
    </row>
    <row r="160" spans="1:32">
      <c r="A160" s="11">
        <v>37987</v>
      </c>
      <c r="B160" s="11">
        <v>41759</v>
      </c>
      <c r="C160" s="56">
        <v>11</v>
      </c>
      <c r="D160" s="12">
        <f t="shared" si="40"/>
        <v>2656287.1593479812</v>
      </c>
      <c r="E160" s="5">
        <f t="shared" si="24"/>
        <v>-8685.1948056660713</v>
      </c>
      <c r="F160" s="5">
        <f t="shared" si="35"/>
        <v>-3289.2510689632873</v>
      </c>
      <c r="G160" s="5">
        <f t="shared" si="36"/>
        <v>-5395.9437367027831</v>
      </c>
      <c r="H160" s="5">
        <f t="shared" si="25"/>
        <v>-4427.1452655799685</v>
      </c>
      <c r="I160" s="5">
        <f t="shared" si="26"/>
        <v>-442.71452655799686</v>
      </c>
      <c r="J160" s="5">
        <f t="shared" si="27"/>
        <v>-1909.7501830300462</v>
      </c>
      <c r="K160" s="5">
        <f t="shared" si="37"/>
        <v>-197455.07586576903</v>
      </c>
      <c r="L160" s="5">
        <f t="shared" si="38"/>
        <v>14923.730804523788</v>
      </c>
      <c r="M160" s="5">
        <f>(D160-$J$10)+SUM($G$37:G160)+SUM($H$37:H160)+SUM($I$37:I160)+SUM($J$37:J160)+SUM($L$37:L160)-$J$20-(D160*$K$27)</f>
        <v>1551110.79730456</v>
      </c>
      <c r="N160" s="62">
        <f>(-1*$J$10*$K$12)+SUM($E$37:E160)+SUM($H$37:H160)+SUM($I$37:I160)+SUM($J$37:J160)+K160</f>
        <v>-1838726.7821642377</v>
      </c>
      <c r="O160" s="63">
        <f>(D160-$J$10)+SUM($L$37:L160)</f>
        <v>3034061.5768041667</v>
      </c>
      <c r="P160" s="72">
        <f t="shared" si="28"/>
        <v>0.65008831449824389</v>
      </c>
      <c r="Q160" s="83">
        <f t="shared" si="41"/>
        <v>-15464.804780834082</v>
      </c>
      <c r="R160" s="84">
        <f t="shared" si="29"/>
        <v>14923.730804523788</v>
      </c>
      <c r="S160" s="84">
        <f t="shared" si="30"/>
        <v>-541.0739763102938</v>
      </c>
      <c r="T160" s="89"/>
      <c r="U160" s="5">
        <f t="shared" si="42"/>
        <v>1313593.5037144092</v>
      </c>
      <c r="V160" s="5">
        <f t="shared" si="31"/>
        <v>-14135.935037144092</v>
      </c>
      <c r="W160" s="5">
        <f t="shared" si="32"/>
        <v>-541.07397631029494</v>
      </c>
      <c r="X160" s="5">
        <f t="shared" si="45"/>
        <v>0</v>
      </c>
      <c r="Y160" s="12">
        <f t="shared" si="33"/>
        <v>1199457.5686772652</v>
      </c>
      <c r="Z160" s="75">
        <f>(-1*$J$10*$K$12)+V160+SUM($W$37:W160)</f>
        <v>-277633.22387942631</v>
      </c>
      <c r="AA160" s="66">
        <f>U160-$U$37+SUM($X$48:X160)</f>
        <v>1213593.5037144092</v>
      </c>
      <c r="AB160" s="71">
        <f t="shared" si="34"/>
        <v>3.3712113656882159</v>
      </c>
      <c r="AC160" s="93">
        <f t="shared" si="43"/>
        <v>-541.07397631029494</v>
      </c>
      <c r="AD160" s="91">
        <f t="shared" si="44"/>
        <v>0</v>
      </c>
      <c r="AE160" s="91">
        <f t="shared" si="39"/>
        <v>-541.07397631029494</v>
      </c>
      <c r="AF160" s="64"/>
    </row>
    <row r="161" spans="1:32">
      <c r="A161" s="11">
        <v>37987</v>
      </c>
      <c r="B161" s="11">
        <v>41790</v>
      </c>
      <c r="C161" s="56">
        <v>11</v>
      </c>
      <c r="D161" s="12">
        <f t="shared" si="40"/>
        <v>2677468.7661761157</v>
      </c>
      <c r="E161" s="5">
        <f t="shared" si="24"/>
        <v>-8685.1948056660713</v>
      </c>
      <c r="F161" s="5">
        <f t="shared" si="35"/>
        <v>-3316.661494537982</v>
      </c>
      <c r="G161" s="5">
        <f t="shared" si="36"/>
        <v>-5368.5333111280888</v>
      </c>
      <c r="H161" s="5">
        <f t="shared" si="25"/>
        <v>-4462.4479436268593</v>
      </c>
      <c r="I161" s="5">
        <f t="shared" si="26"/>
        <v>-446.24479436268598</v>
      </c>
      <c r="J161" s="5">
        <f t="shared" si="27"/>
        <v>-1905.0669497165227</v>
      </c>
      <c r="K161" s="5">
        <f t="shared" si="37"/>
        <v>-198567.11022424608</v>
      </c>
      <c r="L161" s="5">
        <f t="shared" si="38"/>
        <v>14923.730804523788</v>
      </c>
      <c r="M161" s="5">
        <f>(D161-$J$10)+SUM($G$37:G161)+SUM($H$37:H161)+SUM($I$37:I161)+SUM($J$37:J161)+SUM($L$37:L161)-$J$20-(D161*$K$27)</f>
        <v>1573921.8075799071</v>
      </c>
      <c r="N161" s="62">
        <f>(-1*$J$10*$K$12)+SUM($E$37:E161)+SUM($H$37:H161)+SUM($I$37:I161)+SUM($J$37:J161)+K161</f>
        <v>-1855337.7710160869</v>
      </c>
      <c r="O161" s="63">
        <f>(D161-$J$10)+SUM($L$37:L161)</f>
        <v>3070166.9144368251</v>
      </c>
      <c r="P161" s="72">
        <f t="shared" si="28"/>
        <v>0.65477519101841475</v>
      </c>
      <c r="Q161" s="83">
        <f t="shared" si="41"/>
        <v>-15498.954493372141</v>
      </c>
      <c r="R161" s="84">
        <f t="shared" si="29"/>
        <v>14923.730804523788</v>
      </c>
      <c r="S161" s="84">
        <f t="shared" si="30"/>
        <v>-575.22368884835305</v>
      </c>
      <c r="T161" s="89"/>
      <c r="U161" s="5">
        <f t="shared" si="42"/>
        <v>1335176.3267851395</v>
      </c>
      <c r="V161" s="5">
        <f t="shared" si="31"/>
        <v>-14351.763267851395</v>
      </c>
      <c r="W161" s="5">
        <f t="shared" si="32"/>
        <v>-575.22368884835146</v>
      </c>
      <c r="X161" s="5">
        <f t="shared" si="45"/>
        <v>0</v>
      </c>
      <c r="Y161" s="12">
        <f t="shared" si="33"/>
        <v>1220824.5635172881</v>
      </c>
      <c r="Z161" s="75">
        <f>(-1*$J$10*$K$12)+V161+SUM($W$37:W161)</f>
        <v>-278424.27579898195</v>
      </c>
      <c r="AA161" s="66">
        <f>U161-$U$37+SUM($X$48:X161)</f>
        <v>1235176.3267851395</v>
      </c>
      <c r="AB161" s="71">
        <f t="shared" si="34"/>
        <v>3.4363097407386909</v>
      </c>
      <c r="AC161" s="93">
        <f t="shared" si="43"/>
        <v>-575.22368884835146</v>
      </c>
      <c r="AD161" s="91">
        <f t="shared" si="44"/>
        <v>0</v>
      </c>
      <c r="AE161" s="91">
        <f t="shared" si="39"/>
        <v>-575.22368884835146</v>
      </c>
      <c r="AF161" s="64"/>
    </row>
    <row r="162" spans="1:32">
      <c r="A162" s="11">
        <v>37987</v>
      </c>
      <c r="B162" s="11">
        <v>41820</v>
      </c>
      <c r="C162" s="56">
        <v>11</v>
      </c>
      <c r="D162" s="12">
        <f t="shared" si="40"/>
        <v>2698819.2781116078</v>
      </c>
      <c r="E162" s="5">
        <f t="shared" si="24"/>
        <v>-8685.1948056660713</v>
      </c>
      <c r="F162" s="5">
        <f t="shared" si="35"/>
        <v>-3344.3003403257981</v>
      </c>
      <c r="G162" s="5">
        <f t="shared" si="36"/>
        <v>-5340.8944653402723</v>
      </c>
      <c r="H162" s="5">
        <f t="shared" si="25"/>
        <v>-4498.0321301860131</v>
      </c>
      <c r="I162" s="5">
        <f t="shared" si="26"/>
        <v>-449.8032130186013</v>
      </c>
      <c r="J162" s="5">
        <f t="shared" si="27"/>
        <v>-1900.350408351349</v>
      </c>
      <c r="K162" s="5">
        <f t="shared" si="37"/>
        <v>-199688.01210085943</v>
      </c>
      <c r="L162" s="5">
        <f t="shared" si="38"/>
        <v>14923.730804523788</v>
      </c>
      <c r="M162" s="5">
        <f>(D162-$J$10)+SUM($G$37:G162)+SUM($H$37:H162)+SUM($I$37:I162)+SUM($J$37:J162)+SUM($L$37:L162)-$J$20-(D162*$K$27)</f>
        <v>1596886.0682264133</v>
      </c>
      <c r="N162" s="62">
        <f>(-1*$J$10*$K$12)+SUM($E$37:E162)+SUM($H$37:H162)+SUM($I$37:I162)+SUM($J$37:J162)+K162</f>
        <v>-1871992.0534499222</v>
      </c>
      <c r="O162" s="63">
        <f>(D162-$J$10)+SUM($L$37:L162)</f>
        <v>3106441.1571768411</v>
      </c>
      <c r="P162" s="72">
        <f t="shared" si="28"/>
        <v>0.65943073927687568</v>
      </c>
      <c r="Q162" s="83">
        <f t="shared" si="41"/>
        <v>-15533.380557222035</v>
      </c>
      <c r="R162" s="84">
        <f t="shared" si="29"/>
        <v>14923.730804523788</v>
      </c>
      <c r="S162" s="84">
        <f t="shared" si="30"/>
        <v>-609.64975269824754</v>
      </c>
      <c r="T162" s="89"/>
      <c r="U162" s="5">
        <f t="shared" si="42"/>
        <v>1357139.4276782745</v>
      </c>
      <c r="V162" s="5">
        <f t="shared" si="31"/>
        <v>-14571.394276782745</v>
      </c>
      <c r="W162" s="5">
        <f t="shared" si="32"/>
        <v>-609.64975269824686</v>
      </c>
      <c r="X162" s="5">
        <f t="shared" si="45"/>
        <v>0</v>
      </c>
      <c r="Y162" s="12">
        <f t="shared" si="33"/>
        <v>1242568.0334014918</v>
      </c>
      <c r="Z162" s="75">
        <f>(-1*$J$10*$K$12)+V162+SUM($W$37:W162)</f>
        <v>-279253.55656061159</v>
      </c>
      <c r="AA162" s="66">
        <f>U162-$U$37+SUM($X$48:X162)</f>
        <v>1257139.4276782745</v>
      </c>
      <c r="AB162" s="71">
        <f t="shared" si="34"/>
        <v>3.5017848408509495</v>
      </c>
      <c r="AC162" s="93">
        <f t="shared" si="43"/>
        <v>-609.64975269824686</v>
      </c>
      <c r="AD162" s="91">
        <f t="shared" si="44"/>
        <v>0</v>
      </c>
      <c r="AE162" s="91">
        <f t="shared" si="39"/>
        <v>-609.64975269824686</v>
      </c>
      <c r="AF162" s="64"/>
    </row>
    <row r="163" spans="1:32">
      <c r="A163" s="11">
        <v>37987</v>
      </c>
      <c r="B163" s="11">
        <v>41851</v>
      </c>
      <c r="C163" s="56">
        <v>11</v>
      </c>
      <c r="D163" s="12">
        <f t="shared" si="40"/>
        <v>2720340.0420275023</v>
      </c>
      <c r="E163" s="5">
        <f t="shared" si="24"/>
        <v>-8685.1948056660713</v>
      </c>
      <c r="F163" s="5">
        <f t="shared" si="35"/>
        <v>-3372.1695098285131</v>
      </c>
      <c r="G163" s="5">
        <f t="shared" si="36"/>
        <v>-5313.0252958375568</v>
      </c>
      <c r="H163" s="5">
        <f t="shared" si="25"/>
        <v>-4533.9000700458373</v>
      </c>
      <c r="I163" s="5">
        <f t="shared" si="26"/>
        <v>-453.39000700458377</v>
      </c>
      <c r="J163" s="5">
        <f t="shared" si="27"/>
        <v>-1895.6003269706816</v>
      </c>
      <c r="K163" s="5">
        <f t="shared" si="37"/>
        <v>-200817.85220644387</v>
      </c>
      <c r="L163" s="5">
        <f t="shared" si="38"/>
        <v>14923.730804523788</v>
      </c>
      <c r="M163" s="5">
        <f>(D163-$J$10)+SUM($G$37:G163)+SUM($H$37:H163)+SUM($I$37:I163)+SUM($J$37:J163)+SUM($L$37:L163)-$J$20-(D163*$K$27)</f>
        <v>1620004.8071413883</v>
      </c>
      <c r="N163" s="62">
        <f>(-1*$J$10*$K$12)+SUM($E$37:E163)+SUM($H$37:H163)+SUM($I$37:I163)+SUM($J$37:J163)+K163</f>
        <v>-1888689.9787651938</v>
      </c>
      <c r="O163" s="63">
        <f>(D163-$J$10)+SUM($L$37:L163)</f>
        <v>3142885.6518972591</v>
      </c>
      <c r="P163" s="72">
        <f t="shared" si="28"/>
        <v>0.664055873241857</v>
      </c>
      <c r="Q163" s="83">
        <f t="shared" si="41"/>
        <v>-15568.085209687173</v>
      </c>
      <c r="R163" s="84">
        <f t="shared" si="29"/>
        <v>14923.730804523788</v>
      </c>
      <c r="S163" s="84">
        <f t="shared" si="30"/>
        <v>-644.35440516338531</v>
      </c>
      <c r="T163" s="89"/>
      <c r="U163" s="5">
        <f t="shared" si="42"/>
        <v>1379489.1761282361</v>
      </c>
      <c r="V163" s="5">
        <f t="shared" si="31"/>
        <v>-14794.891761282361</v>
      </c>
      <c r="W163" s="5">
        <f t="shared" si="32"/>
        <v>-644.35440516338622</v>
      </c>
      <c r="X163" s="5">
        <f t="shared" si="45"/>
        <v>0</v>
      </c>
      <c r="Y163" s="12">
        <f t="shared" si="33"/>
        <v>1264694.2843669537</v>
      </c>
      <c r="Z163" s="75">
        <f>(-1*$J$10*$K$12)+V163+SUM($W$37:W163)</f>
        <v>-280121.40845027455</v>
      </c>
      <c r="AA163" s="66">
        <f>U163-$U$37+SUM($X$48:X163)</f>
        <v>1279489.1761282361</v>
      </c>
      <c r="AB163" s="71">
        <f t="shared" si="34"/>
        <v>3.5676236714887262</v>
      </c>
      <c r="AC163" s="93">
        <f t="shared" si="43"/>
        <v>-644.35440516338622</v>
      </c>
      <c r="AD163" s="91">
        <f t="shared" si="44"/>
        <v>0</v>
      </c>
      <c r="AE163" s="91">
        <f t="shared" si="39"/>
        <v>-644.35440516338622</v>
      </c>
      <c r="AF163" s="64"/>
    </row>
    <row r="164" spans="1:32">
      <c r="A164" s="11">
        <v>37987</v>
      </c>
      <c r="B164" s="11">
        <v>41882</v>
      </c>
      <c r="C164" s="56">
        <v>11</v>
      </c>
      <c r="D164" s="12">
        <f t="shared" si="40"/>
        <v>2742032.4155369997</v>
      </c>
      <c r="E164" s="5">
        <f t="shared" si="24"/>
        <v>-8685.1948056660713</v>
      </c>
      <c r="F164" s="5">
        <f t="shared" si="35"/>
        <v>-3400.2709224104178</v>
      </c>
      <c r="G164" s="5">
        <f t="shared" si="36"/>
        <v>-5284.9238832556548</v>
      </c>
      <c r="H164" s="5">
        <f t="shared" si="25"/>
        <v>-4570.0540258949995</v>
      </c>
      <c r="I164" s="5">
        <f t="shared" si="26"/>
        <v>-457.00540258949997</v>
      </c>
      <c r="J164" s="5">
        <f t="shared" si="27"/>
        <v>-1890.8164720412897</v>
      </c>
      <c r="K164" s="5">
        <f t="shared" si="37"/>
        <v>-201956.7018156925</v>
      </c>
      <c r="L164" s="5">
        <f t="shared" si="38"/>
        <v>14923.730804523788</v>
      </c>
      <c r="M164" s="5">
        <f>(D164-$J$10)+SUM($G$37:G164)+SUM($H$37:H164)+SUM($I$37:I164)+SUM($J$37:J164)+SUM($L$37:L164)-$J$20-(D164*$K$27)</f>
        <v>1643279.2620623794</v>
      </c>
      <c r="N164" s="62">
        <f>(-1*$J$10*$K$12)+SUM($E$37:E164)+SUM($H$37:H164)+SUM($I$37:I164)+SUM($J$37:J164)+K164</f>
        <v>-1905431.8990806341</v>
      </c>
      <c r="O164" s="63">
        <f>(D164-$J$10)+SUM($L$37:L164)</f>
        <v>3179501.7562112799</v>
      </c>
      <c r="P164" s="72">
        <f t="shared" si="28"/>
        <v>0.6686514788302752</v>
      </c>
      <c r="Q164" s="83">
        <f t="shared" si="41"/>
        <v>-15603.070706191862</v>
      </c>
      <c r="R164" s="84">
        <f t="shared" si="29"/>
        <v>14923.730804523788</v>
      </c>
      <c r="S164" s="84">
        <f t="shared" si="30"/>
        <v>-679.33990166807416</v>
      </c>
      <c r="T164" s="89"/>
      <c r="U164" s="5">
        <f t="shared" si="42"/>
        <v>1402232.0461339185</v>
      </c>
      <c r="V164" s="5">
        <f t="shared" si="31"/>
        <v>-15022.320461339184</v>
      </c>
      <c r="W164" s="5">
        <f t="shared" si="32"/>
        <v>-679.33990166807257</v>
      </c>
      <c r="X164" s="5">
        <f t="shared" si="45"/>
        <v>0</v>
      </c>
      <c r="Y164" s="12">
        <f t="shared" si="33"/>
        <v>1287209.7256725794</v>
      </c>
      <c r="Z164" s="75">
        <f>(-1*$J$10*$K$12)+V164+SUM($W$37:W164)</f>
        <v>-281028.17705199949</v>
      </c>
      <c r="AA164" s="66">
        <f>U164-$U$37+SUM($X$48:X164)</f>
        <v>1302232.0461339185</v>
      </c>
      <c r="AB164" s="71">
        <f t="shared" si="34"/>
        <v>3.633813092318364</v>
      </c>
      <c r="AC164" s="93">
        <f t="shared" si="43"/>
        <v>-679.33990166807257</v>
      </c>
      <c r="AD164" s="91">
        <f t="shared" si="44"/>
        <v>0</v>
      </c>
      <c r="AE164" s="91">
        <f t="shared" si="39"/>
        <v>-679.33990166807257</v>
      </c>
      <c r="AF164" s="64"/>
    </row>
    <row r="165" spans="1:32">
      <c r="A165" s="11">
        <v>37987</v>
      </c>
      <c r="B165" s="11">
        <v>41912</v>
      </c>
      <c r="C165" s="56">
        <v>11</v>
      </c>
      <c r="D165" s="12">
        <f t="shared" si="40"/>
        <v>2763897.7670790982</v>
      </c>
      <c r="E165" s="5">
        <f t="shared" ref="E165:E228" si="46">PMT($K$13/12,$K$11*12,($J$10)*(1-$K$12))</f>
        <v>-8685.1948056660713</v>
      </c>
      <c r="F165" s="5">
        <f t="shared" si="35"/>
        <v>-3428.6065134305045</v>
      </c>
      <c r="G165" s="5">
        <f t="shared" si="36"/>
        <v>-5256.5882922355668</v>
      </c>
      <c r="H165" s="5">
        <f t="shared" ref="H165:H228" si="47">(D165*$K$15)/-12</f>
        <v>-4606.4962784651634</v>
      </c>
      <c r="I165" s="5">
        <f t="shared" ref="I165:I228" si="48">(D165*$K$14)/-12</f>
        <v>-460.64962784651635</v>
      </c>
      <c r="J165" s="5">
        <f t="shared" ref="J165:J228" si="49">IF(L165&gt;((G165+H165+I165)*-1),((L165+(G165+H165+I165))*$K$19)*-1,0)</f>
        <v>-1885.9986084503817</v>
      </c>
      <c r="K165" s="5">
        <f t="shared" si="37"/>
        <v>-203104.63277165266</v>
      </c>
      <c r="L165" s="5">
        <f t="shared" si="38"/>
        <v>14923.730804523788</v>
      </c>
      <c r="M165" s="5">
        <f>(D165-$J$10)+SUM($G$37:G165)+SUM($H$37:H165)+SUM($I$37:I165)+SUM($J$37:J165)+SUM($L$37:L165)-$J$20-(D165*$K$27)</f>
        <v>1666710.6806460437</v>
      </c>
      <c r="N165" s="62">
        <f>(-1*$J$10*$K$12)+SUM($E$37:E165)+SUM($H$37:H165)+SUM($I$37:I165)+SUM($J$37:J165)+K165</f>
        <v>-1922218.1693570227</v>
      </c>
      <c r="O165" s="63">
        <f>(D165-$J$10)+SUM($L$37:L165)</f>
        <v>3216290.8385579023</v>
      </c>
      <c r="P165" s="72">
        <f t="shared" ref="P165:P228" si="50">(O165+N165)/(N165*-1)</f>
        <v>0.67321841496990098</v>
      </c>
      <c r="Q165" s="83">
        <f t="shared" si="41"/>
        <v>-15638.339320428133</v>
      </c>
      <c r="R165" s="84">
        <f t="shared" ref="R165:R228" si="51">L165</f>
        <v>14923.730804523788</v>
      </c>
      <c r="S165" s="84">
        <f t="shared" ref="S165:S228" si="52">SUM(Q165:R165)</f>
        <v>-714.60851590434504</v>
      </c>
      <c r="T165" s="89"/>
      <c r="U165" s="5">
        <f t="shared" si="42"/>
        <v>1425374.617646568</v>
      </c>
      <c r="V165" s="5">
        <f t="shared" ref="V165:V228" si="53">(-1*$U$37*$L$21)-(U165*$L$28)</f>
        <v>-15253.74617646568</v>
      </c>
      <c r="W165" s="5">
        <f t="shared" ref="W165:W228" si="54">IF(L165+E165+H165+I165+J165&lt;0,(L165+E165+H165+I165+J165),0)</f>
        <v>-714.60851590434481</v>
      </c>
      <c r="X165" s="5">
        <f t="shared" si="45"/>
        <v>0</v>
      </c>
      <c r="Y165" s="12">
        <f t="shared" ref="Y165:Y228" si="55">U165-$U$37+V165</f>
        <v>1310120.8714701023</v>
      </c>
      <c r="Z165" s="75">
        <f>(-1*$J$10*$K$12)+V165+SUM($W$37:W165)</f>
        <v>-281974.21128303034</v>
      </c>
      <c r="AA165" s="66">
        <f>U165-$U$37+SUM($X$48:X165)</f>
        <v>1325374.617646568</v>
      </c>
      <c r="AB165" s="71">
        <f t="shared" ref="AB165:AB228" si="56">(AA165+Z165)/(Z165*-1)</f>
        <v>3.7003398346816518</v>
      </c>
      <c r="AC165" s="93">
        <f t="shared" si="43"/>
        <v>-714.60851590434481</v>
      </c>
      <c r="AD165" s="91">
        <f t="shared" si="44"/>
        <v>0</v>
      </c>
      <c r="AE165" s="91">
        <f t="shared" si="39"/>
        <v>-714.60851590434481</v>
      </c>
      <c r="AF165" s="64"/>
    </row>
    <row r="166" spans="1:32">
      <c r="A166" s="11">
        <v>37987</v>
      </c>
      <c r="B166" s="11">
        <v>41943</v>
      </c>
      <c r="C166" s="56">
        <v>11</v>
      </c>
      <c r="D166" s="12">
        <f t="shared" si="40"/>
        <v>2785937.4760049204</v>
      </c>
      <c r="E166" s="5">
        <f t="shared" si="46"/>
        <v>-8685.1948056660713</v>
      </c>
      <c r="F166" s="5">
        <f t="shared" ref="F166:F229" si="57">PPMT($K$13/12,ROW()-36,12*$K$11,$J$10*(1-$K$12))</f>
        <v>-3457.1782343757586</v>
      </c>
      <c r="G166" s="5">
        <f t="shared" ref="G166:G229" si="58">IPMT($K$13/12,ROW()-36,$K$11*12,$J$10*(1-$K$12))</f>
        <v>-5228.0165712903117</v>
      </c>
      <c r="H166" s="5">
        <f t="shared" si="47"/>
        <v>-4643.229126674868</v>
      </c>
      <c r="I166" s="5">
        <f t="shared" si="48"/>
        <v>-464.32291266748672</v>
      </c>
      <c r="J166" s="5">
        <f t="shared" si="49"/>
        <v>-1881.1464994953596</v>
      </c>
      <c r="K166" s="5">
        <f t="shared" ref="K166:K229" si="59">-$J$20-(D166*$K$27)</f>
        <v>-204261.71749025834</v>
      </c>
      <c r="L166" s="5">
        <f t="shared" ref="L166:L229" si="60">IF(YEAR(B166)=YEAR(B165),L165,(L165*(1+$K$18)))</f>
        <v>14923.730804523788</v>
      </c>
      <c r="M166" s="5">
        <f>(D166-$J$10)+SUM($G$37:G166)+SUM($H$37:H166)+SUM($I$37:I166)+SUM($J$37:J166)+SUM($L$37:L166)-$J$20-(D166*$K$27)</f>
        <v>1690300.3205476559</v>
      </c>
      <c r="N166" s="62">
        <f>(-1*$J$10*$K$12)+SUM($E$37:E166)+SUM($H$37:H166)+SUM($I$37:I166)+SUM($J$37:J166)+K166</f>
        <v>-1939049.1474201323</v>
      </c>
      <c r="O166" s="63">
        <f>(D166-$J$10)+SUM($L$37:L166)</f>
        <v>3253254.278288248</v>
      </c>
      <c r="P166" s="72">
        <f t="shared" si="50"/>
        <v>0.67775751461309808</v>
      </c>
      <c r="Q166" s="83">
        <f t="shared" si="41"/>
        <v>-15673.893344503786</v>
      </c>
      <c r="R166" s="84">
        <f t="shared" si="51"/>
        <v>14923.730804523788</v>
      </c>
      <c r="S166" s="84">
        <f t="shared" si="52"/>
        <v>-750.16253997999775</v>
      </c>
      <c r="T166" s="89"/>
      <c r="U166" s="5">
        <f t="shared" si="42"/>
        <v>1448923.578284838</v>
      </c>
      <c r="V166" s="5">
        <f t="shared" si="53"/>
        <v>-15489.23578284838</v>
      </c>
      <c r="W166" s="5">
        <f t="shared" si="54"/>
        <v>-750.16253997999775</v>
      </c>
      <c r="X166" s="5">
        <f t="shared" si="45"/>
        <v>0</v>
      </c>
      <c r="Y166" s="12">
        <f t="shared" si="55"/>
        <v>1333434.3425019896</v>
      </c>
      <c r="Z166" s="75">
        <f>(-1*$J$10*$K$12)+V166+SUM($W$37:W166)</f>
        <v>-282959.86342939304</v>
      </c>
      <c r="AA166" s="66">
        <f>U166-$U$37+SUM($X$48:X166)</f>
        <v>1348923.578284838</v>
      </c>
      <c r="AB166" s="71">
        <f t="shared" si="56"/>
        <v>3.7671905193064066</v>
      </c>
      <c r="AC166" s="93">
        <f t="shared" si="43"/>
        <v>-750.16253997999775</v>
      </c>
      <c r="AD166" s="91">
        <f t="shared" si="44"/>
        <v>0</v>
      </c>
      <c r="AE166" s="91">
        <f t="shared" ref="AE166:AE229" si="61">SUM(AC166:AD166)</f>
        <v>-750.16253997999775</v>
      </c>
      <c r="AF166" s="64"/>
    </row>
    <row r="167" spans="1:32">
      <c r="A167" s="11">
        <v>37987</v>
      </c>
      <c r="B167" s="11">
        <v>41973</v>
      </c>
      <c r="C167" s="56">
        <v>11</v>
      </c>
      <c r="D167" s="12">
        <f t="shared" ref="D167:D230" si="62">D166*((1+$K$16)^(1/12))</f>
        <v>2808152.9326647292</v>
      </c>
      <c r="E167" s="5">
        <f t="shared" si="46"/>
        <v>-8685.1948056660713</v>
      </c>
      <c r="F167" s="5">
        <f t="shared" si="57"/>
        <v>-3485.9880529955567</v>
      </c>
      <c r="G167" s="5">
        <f t="shared" si="58"/>
        <v>-5199.2067526705141</v>
      </c>
      <c r="H167" s="5">
        <f t="shared" si="47"/>
        <v>-4680.2548877745485</v>
      </c>
      <c r="I167" s="5">
        <f t="shared" si="48"/>
        <v>-468.02548877745488</v>
      </c>
      <c r="J167" s="5">
        <f t="shared" si="49"/>
        <v>-1876.2599068735205</v>
      </c>
      <c r="K167" s="5">
        <f t="shared" si="59"/>
        <v>-205428.02896489829</v>
      </c>
      <c r="L167" s="5">
        <f t="shared" si="60"/>
        <v>14923.730804523788</v>
      </c>
      <c r="M167" s="5">
        <f>(D167-$J$10)+SUM($G$37:G167)+SUM($H$37:H167)+SUM($I$37:I167)+SUM($J$37:J167)+SUM($L$37:L167)-$J$20-(D167*$K$27)</f>
        <v>1714049.4495012525</v>
      </c>
      <c r="N167" s="62">
        <f>(-1*$J$10*$K$12)+SUM($E$37:E167)+SUM($H$37:H167)+SUM($I$37:I167)+SUM($J$37:J167)+K167</f>
        <v>-1955925.1939838638</v>
      </c>
      <c r="O167" s="63">
        <f>(D167-$J$10)+SUM($L$37:L167)</f>
        <v>3290393.4657525807</v>
      </c>
      <c r="P167" s="72">
        <f t="shared" si="50"/>
        <v>0.6822695857046801</v>
      </c>
      <c r="Q167" s="83">
        <f t="shared" ref="Q167:Q230" si="63">E167+H167+I167+J167</f>
        <v>-15709.735089091595</v>
      </c>
      <c r="R167" s="84">
        <f t="shared" si="51"/>
        <v>14923.730804523788</v>
      </c>
      <c r="S167" s="84">
        <f t="shared" si="52"/>
        <v>-786.00428456780719</v>
      </c>
      <c r="T167" s="89"/>
      <c r="U167" s="5">
        <f t="shared" ref="U167:U230" si="64">(U166-W166)*(1+$L$16)^(1/12)</f>
        <v>1472885.7250774568</v>
      </c>
      <c r="V167" s="5">
        <f t="shared" si="53"/>
        <v>-15728.857250774568</v>
      </c>
      <c r="W167" s="5">
        <f t="shared" si="54"/>
        <v>-786.00428456780742</v>
      </c>
      <c r="X167" s="5">
        <f t="shared" si="45"/>
        <v>0</v>
      </c>
      <c r="Y167" s="12">
        <f t="shared" si="55"/>
        <v>1357156.8678266823</v>
      </c>
      <c r="Z167" s="75">
        <f>(-1*$J$10*$K$12)+V167+SUM($W$37:W167)</f>
        <v>-283985.48918188701</v>
      </c>
      <c r="AA167" s="66">
        <f>U167-$U$37+SUM($X$48:X167)</f>
        <v>1372885.7250774568</v>
      </c>
      <c r="AB167" s="71">
        <f t="shared" si="56"/>
        <v>3.8343516742087873</v>
      </c>
      <c r="AC167" s="93">
        <f t="shared" ref="AC167:AC230" si="65">W167</f>
        <v>-786.00428456780742</v>
      </c>
      <c r="AD167" s="91">
        <f t="shared" ref="AD167:AD230" si="66">X167</f>
        <v>0</v>
      </c>
      <c r="AE167" s="91">
        <f t="shared" si="61"/>
        <v>-786.00428456780742</v>
      </c>
      <c r="AF167" s="64"/>
    </row>
    <row r="168" spans="1:32">
      <c r="A168" s="11">
        <v>37987</v>
      </c>
      <c r="B168" s="11">
        <v>42004</v>
      </c>
      <c r="C168" s="56">
        <v>11</v>
      </c>
      <c r="D168" s="12">
        <f t="shared" si="62"/>
        <v>2830545.5384956356</v>
      </c>
      <c r="E168" s="5">
        <f t="shared" si="46"/>
        <v>-8685.1948056660713</v>
      </c>
      <c r="F168" s="5">
        <f t="shared" si="57"/>
        <v>-3515.0379534371864</v>
      </c>
      <c r="G168" s="5">
        <f t="shared" si="58"/>
        <v>-5170.1568522288844</v>
      </c>
      <c r="H168" s="5">
        <f t="shared" si="47"/>
        <v>-4717.5758974927257</v>
      </c>
      <c r="I168" s="5">
        <f t="shared" si="48"/>
        <v>-471.75758974927265</v>
      </c>
      <c r="J168" s="5">
        <f t="shared" si="49"/>
        <v>-1871.3385906716906</v>
      </c>
      <c r="K168" s="5">
        <f t="shared" si="59"/>
        <v>-206603.64077102087</v>
      </c>
      <c r="L168" s="5">
        <f t="shared" si="60"/>
        <v>14923.730804523788</v>
      </c>
      <c r="M168" s="5">
        <f>(D168-$J$10)+SUM($G$37:G168)+SUM($H$37:H168)+SUM($I$37:I168)+SUM($J$37:J168)+SUM($L$37:L168)-$J$20-(D168*$K$27)</f>
        <v>1737959.3454004175</v>
      </c>
      <c r="N168" s="62">
        <f>(-1*$J$10*$K$12)+SUM($E$37:E168)+SUM($H$37:H168)+SUM($I$37:I168)+SUM($J$37:J168)+K168</f>
        <v>-1972846.6726735663</v>
      </c>
      <c r="O168" s="63">
        <f>(D168-$J$10)+SUM($L$37:L168)</f>
        <v>3327709.8023880105</v>
      </c>
      <c r="P168" s="72">
        <f t="shared" si="50"/>
        <v>0.68675541210628299</v>
      </c>
      <c r="Q168" s="83">
        <f t="shared" si="63"/>
        <v>-15745.86688357976</v>
      </c>
      <c r="R168" s="84">
        <f t="shared" si="51"/>
        <v>14923.730804523788</v>
      </c>
      <c r="S168" s="84">
        <f t="shared" si="52"/>
        <v>-822.136079055972</v>
      </c>
      <c r="T168" s="89"/>
      <c r="U168" s="5">
        <f t="shared" si="64"/>
        <v>1497267.9662339485</v>
      </c>
      <c r="V168" s="5">
        <f t="shared" si="53"/>
        <v>-15972.679662339486</v>
      </c>
      <c r="W168" s="5">
        <f t="shared" si="54"/>
        <v>-822.13607905597246</v>
      </c>
      <c r="X168" s="5">
        <f t="shared" si="45"/>
        <v>0</v>
      </c>
      <c r="Y168" s="12">
        <f t="shared" si="55"/>
        <v>1381295.2865716091</v>
      </c>
      <c r="Z168" s="75">
        <f>(-1*$J$10*$K$12)+V168+SUM($W$37:W168)</f>
        <v>-285051.4476725079</v>
      </c>
      <c r="AA168" s="66">
        <f>U168-$U$37+SUM($X$48:X168)</f>
        <v>1397267.9662339485</v>
      </c>
      <c r="AB168" s="71">
        <f t="shared" si="56"/>
        <v>3.9018097527406788</v>
      </c>
      <c r="AC168" s="93">
        <f t="shared" si="65"/>
        <v>-822.13607905597246</v>
      </c>
      <c r="AD168" s="91">
        <f t="shared" si="66"/>
        <v>0</v>
      </c>
      <c r="AE168" s="91">
        <f t="shared" si="61"/>
        <v>-822.13607905597246</v>
      </c>
      <c r="AF168" s="64"/>
    </row>
    <row r="169" spans="1:32">
      <c r="A169" s="11">
        <v>37987</v>
      </c>
      <c r="B169" s="11">
        <v>42035</v>
      </c>
      <c r="C169" s="56">
        <v>12</v>
      </c>
      <c r="D169" s="12">
        <f t="shared" si="62"/>
        <v>2853116.7061100067</v>
      </c>
      <c r="E169" s="5">
        <f t="shared" si="46"/>
        <v>-8685.1948056660713</v>
      </c>
      <c r="F169" s="5">
        <f t="shared" si="57"/>
        <v>-3544.3299363824958</v>
      </c>
      <c r="G169" s="5">
        <f t="shared" si="58"/>
        <v>-5140.864869283575</v>
      </c>
      <c r="H169" s="5">
        <f t="shared" si="47"/>
        <v>-4755.1945101833444</v>
      </c>
      <c r="I169" s="5">
        <f t="shared" si="48"/>
        <v>-475.51945101833445</v>
      </c>
      <c r="J169" s="5">
        <f t="shared" si="49"/>
        <v>-2233.5060871470851</v>
      </c>
      <c r="K169" s="5">
        <f t="shared" si="59"/>
        <v>-207788.62707077537</v>
      </c>
      <c r="L169" s="5">
        <f t="shared" si="60"/>
        <v>15819.154652795216</v>
      </c>
      <c r="M169" s="5">
        <f>(D169-$J$10)+SUM($G$37:G169)+SUM($H$37:H169)+SUM($I$37:I169)+SUM($J$37:J169)+SUM($L$37:L169)-$J$20-(D169*$K$27)</f>
        <v>1762559.596450197</v>
      </c>
      <c r="N169" s="62">
        <f>(-1*$J$10*$K$12)+SUM($E$37:E169)+SUM($H$37:H169)+SUM($I$37:I169)+SUM($J$37:J169)+K169</f>
        <v>-1990181.0738273356</v>
      </c>
      <c r="O169" s="63">
        <f>(D169-$J$10)+SUM($L$37:L169)</f>
        <v>3366100.1246551769</v>
      </c>
      <c r="P169" s="72">
        <f t="shared" si="50"/>
        <v>0.69135370088802961</v>
      </c>
      <c r="Q169" s="83">
        <f t="shared" si="63"/>
        <v>-16149.414854014834</v>
      </c>
      <c r="R169" s="84">
        <f t="shared" si="51"/>
        <v>15819.154652795216</v>
      </c>
      <c r="S169" s="84">
        <f t="shared" si="52"/>
        <v>-330.26020121961847</v>
      </c>
      <c r="T169" s="89"/>
      <c r="U169" s="5">
        <f t="shared" si="64"/>
        <v>1522077.3229438607</v>
      </c>
      <c r="V169" s="5">
        <f t="shared" si="53"/>
        <v>-16220.773229438608</v>
      </c>
      <c r="W169" s="5">
        <f t="shared" si="54"/>
        <v>-330.26020121961915</v>
      </c>
      <c r="X169" s="5">
        <f t="shared" si="45"/>
        <v>0</v>
      </c>
      <c r="Y169" s="12">
        <f t="shared" si="55"/>
        <v>1405856.5497144221</v>
      </c>
      <c r="Z169" s="75">
        <f>(-1*$J$10*$K$12)+V169+SUM($W$37:W169)</f>
        <v>-285629.80144082662</v>
      </c>
      <c r="AA169" s="66">
        <f>U169-$U$37+SUM($X$48:X169)</f>
        <v>1422077.3229438607</v>
      </c>
      <c r="AB169" s="71">
        <f t="shared" si="56"/>
        <v>3.9787428194479548</v>
      </c>
      <c r="AC169" s="93">
        <f t="shared" si="65"/>
        <v>-330.26020121961915</v>
      </c>
      <c r="AD169" s="91">
        <f t="shared" si="66"/>
        <v>0</v>
      </c>
      <c r="AE169" s="91">
        <f t="shared" si="61"/>
        <v>-330.26020121961915</v>
      </c>
      <c r="AF169" s="64"/>
    </row>
    <row r="170" spans="1:32">
      <c r="A170" s="11">
        <v>37987</v>
      </c>
      <c r="B170" s="11">
        <v>42063</v>
      </c>
      <c r="C170" s="56">
        <v>12</v>
      </c>
      <c r="D170" s="12">
        <f t="shared" si="62"/>
        <v>2875867.8593845791</v>
      </c>
      <c r="E170" s="5">
        <f t="shared" si="46"/>
        <v>-8685.1948056660713</v>
      </c>
      <c r="F170" s="5">
        <f t="shared" si="57"/>
        <v>-3573.8660191856839</v>
      </c>
      <c r="G170" s="5">
        <f t="shared" si="58"/>
        <v>-5111.328786480387</v>
      </c>
      <c r="H170" s="5">
        <f t="shared" si="47"/>
        <v>-4793.1130989742987</v>
      </c>
      <c r="I170" s="5">
        <f t="shared" si="48"/>
        <v>-479.31130989742991</v>
      </c>
      <c r="J170" s="5">
        <f t="shared" si="49"/>
        <v>-2228.5145975516712</v>
      </c>
      <c r="K170" s="5">
        <f t="shared" si="59"/>
        <v>-208983.06261769042</v>
      </c>
      <c r="L170" s="5">
        <f t="shared" si="60"/>
        <v>15819.154652795216</v>
      </c>
      <c r="M170" s="5">
        <f>(D170-$J$10)+SUM($G$37:G170)+SUM($H$37:H170)+SUM($I$37:I170)+SUM($J$37:J170)+SUM($L$37:L170)-$J$20-(D170*$K$27)</f>
        <v>1787323.2010377459</v>
      </c>
      <c r="N170" s="62">
        <f>(-1*$J$10*$K$12)+SUM($E$37:E170)+SUM($H$37:H170)+SUM($I$37:I170)+SUM($J$37:J170)+K170</f>
        <v>-2007561.6431863401</v>
      </c>
      <c r="O170" s="63">
        <f>(D170-$J$10)+SUM($L$37:L170)</f>
        <v>3404670.4325825451</v>
      </c>
      <c r="P170" s="72">
        <f t="shared" si="50"/>
        <v>0.69592323311116711</v>
      </c>
      <c r="Q170" s="83">
        <f t="shared" si="63"/>
        <v>-16186.133812089471</v>
      </c>
      <c r="R170" s="84">
        <f t="shared" si="51"/>
        <v>15819.154652795216</v>
      </c>
      <c r="S170" s="84">
        <f t="shared" si="52"/>
        <v>-366.97915929425471</v>
      </c>
      <c r="T170" s="89"/>
      <c r="U170" s="5">
        <f t="shared" si="64"/>
        <v>1546784.1720636017</v>
      </c>
      <c r="V170" s="5">
        <f t="shared" si="53"/>
        <v>-16467.841720636017</v>
      </c>
      <c r="W170" s="5">
        <f t="shared" si="54"/>
        <v>-366.97915929425517</v>
      </c>
      <c r="X170" s="5">
        <f t="shared" si="45"/>
        <v>0</v>
      </c>
      <c r="Y170" s="12">
        <f t="shared" si="55"/>
        <v>1430316.3303429657</v>
      </c>
      <c r="Z170" s="75">
        <f>(-1*$J$10*$K$12)+V170+SUM($W$37:W170)</f>
        <v>-286243.84909131832</v>
      </c>
      <c r="AA170" s="66">
        <f>U170-$U$37+SUM($X$48:X170)</f>
        <v>1446784.1720636017</v>
      </c>
      <c r="AB170" s="71">
        <f t="shared" si="56"/>
        <v>4.0543764578921815</v>
      </c>
      <c r="AC170" s="93">
        <f t="shared" si="65"/>
        <v>-366.97915929425517</v>
      </c>
      <c r="AD170" s="91">
        <f t="shared" si="66"/>
        <v>0</v>
      </c>
      <c r="AE170" s="91">
        <f t="shared" si="61"/>
        <v>-366.97915929425517</v>
      </c>
      <c r="AF170" s="64"/>
    </row>
    <row r="171" spans="1:32">
      <c r="A171" s="11">
        <v>37987</v>
      </c>
      <c r="B171" s="11">
        <v>42094</v>
      </c>
      <c r="C171" s="56">
        <v>12</v>
      </c>
      <c r="D171" s="12">
        <f t="shared" si="62"/>
        <v>2898800.4335502828</v>
      </c>
      <c r="E171" s="5">
        <f t="shared" si="46"/>
        <v>-8685.1948056660713</v>
      </c>
      <c r="F171" s="5">
        <f t="shared" si="57"/>
        <v>-3603.6482360122309</v>
      </c>
      <c r="G171" s="5">
        <f t="shared" si="58"/>
        <v>-5081.5465696538404</v>
      </c>
      <c r="H171" s="5">
        <f t="shared" si="47"/>
        <v>-4831.3340559171384</v>
      </c>
      <c r="I171" s="5">
        <f t="shared" si="48"/>
        <v>-483.13340559171382</v>
      </c>
      <c r="J171" s="5">
        <f t="shared" si="49"/>
        <v>-2223.4876548693342</v>
      </c>
      <c r="K171" s="5">
        <f t="shared" si="59"/>
        <v>-210187.02276138988</v>
      </c>
      <c r="L171" s="5">
        <f t="shared" si="60"/>
        <v>15819.154652795216</v>
      </c>
      <c r="M171" s="5">
        <f>(D171-$J$10)+SUM($G$37:G171)+SUM($H$37:H171)+SUM($I$37:I171)+SUM($J$37:J171)+SUM($L$37:L171)-$J$20-(D171*$K$27)</f>
        <v>1812251.4680265135</v>
      </c>
      <c r="N171" s="62">
        <f>(-1*$J$10*$K$12)+SUM($E$37:E171)+SUM($H$37:H171)+SUM($I$37:I171)+SUM($J$37:J171)+K171</f>
        <v>-2024988.7532520837</v>
      </c>
      <c r="O171" s="63">
        <f>(D171-$J$10)+SUM($L$37:L171)</f>
        <v>3443422.1614010436</v>
      </c>
      <c r="P171" s="72">
        <f t="shared" si="50"/>
        <v>0.70046483264215154</v>
      </c>
      <c r="Q171" s="83">
        <f t="shared" si="63"/>
        <v>-16223.149922044258</v>
      </c>
      <c r="R171" s="84">
        <f t="shared" si="51"/>
        <v>15819.154652795216</v>
      </c>
      <c r="S171" s="84">
        <f t="shared" si="52"/>
        <v>-403.99526924904239</v>
      </c>
      <c r="T171" s="89"/>
      <c r="U171" s="5">
        <f t="shared" si="64"/>
        <v>1571923.930881721</v>
      </c>
      <c r="V171" s="5">
        <f t="shared" si="53"/>
        <v>-16719.23930881721</v>
      </c>
      <c r="W171" s="5">
        <f t="shared" si="54"/>
        <v>-403.99526924904171</v>
      </c>
      <c r="X171" s="5">
        <f t="shared" si="45"/>
        <v>0</v>
      </c>
      <c r="Y171" s="12">
        <f t="shared" si="55"/>
        <v>1455204.6915729037</v>
      </c>
      <c r="Z171" s="75">
        <f>(-1*$J$10*$K$12)+V171+SUM($W$37:W171)</f>
        <v>-286899.24194874853</v>
      </c>
      <c r="AA171" s="66">
        <f>U171-$U$37+SUM($X$48:X171)</f>
        <v>1471923.930881721</v>
      </c>
      <c r="AB171" s="71">
        <f t="shared" si="56"/>
        <v>4.1304559777981718</v>
      </c>
      <c r="AC171" s="93">
        <f t="shared" si="65"/>
        <v>-403.99526924904171</v>
      </c>
      <c r="AD171" s="91">
        <f t="shared" si="66"/>
        <v>0</v>
      </c>
      <c r="AE171" s="91">
        <f t="shared" si="61"/>
        <v>-403.99526924904171</v>
      </c>
      <c r="AF171" s="64"/>
    </row>
    <row r="172" spans="1:32">
      <c r="A172" s="11">
        <v>37987</v>
      </c>
      <c r="B172" s="11">
        <v>42124</v>
      </c>
      <c r="C172" s="56">
        <v>12</v>
      </c>
      <c r="D172" s="12">
        <f t="shared" si="62"/>
        <v>2921915.8752827798</v>
      </c>
      <c r="E172" s="5">
        <f t="shared" si="46"/>
        <v>-8685.1948056660713</v>
      </c>
      <c r="F172" s="5">
        <f t="shared" si="57"/>
        <v>-3633.6786379789992</v>
      </c>
      <c r="G172" s="5">
        <f t="shared" si="58"/>
        <v>-5051.5161676870703</v>
      </c>
      <c r="H172" s="5">
        <f t="shared" si="47"/>
        <v>-4869.8597921379669</v>
      </c>
      <c r="I172" s="5">
        <f t="shared" si="48"/>
        <v>-486.98597921379661</v>
      </c>
      <c r="J172" s="5">
        <f t="shared" si="49"/>
        <v>-2218.4250126401171</v>
      </c>
      <c r="K172" s="5">
        <f t="shared" si="59"/>
        <v>-211400.58345234595</v>
      </c>
      <c r="L172" s="5">
        <f t="shared" si="60"/>
        <v>15819.154652795216</v>
      </c>
      <c r="M172" s="5">
        <f>(D172-$J$10)+SUM($G$37:G172)+SUM($H$37:H172)+SUM($I$37:I172)+SUM($J$37:J172)+SUM($L$37:L172)-$J$20-(D172*$K$27)</f>
        <v>1837345.7167691705</v>
      </c>
      <c r="N172" s="62">
        <f>(-1*$J$10*$K$12)+SUM($E$37:E172)+SUM($H$37:H172)+SUM($I$37:I172)+SUM($J$37:J172)+K172</f>
        <v>-2042462.779532698</v>
      </c>
      <c r="O172" s="63">
        <f>(D172-$J$10)+SUM($L$37:L172)</f>
        <v>3482356.7577863364</v>
      </c>
      <c r="P172" s="72">
        <f t="shared" si="50"/>
        <v>0.70497929885560828</v>
      </c>
      <c r="Q172" s="83">
        <f t="shared" si="63"/>
        <v>-16260.465589657952</v>
      </c>
      <c r="R172" s="84">
        <f t="shared" si="51"/>
        <v>15819.154652795216</v>
      </c>
      <c r="S172" s="84">
        <f t="shared" si="52"/>
        <v>-441.31093686273562</v>
      </c>
      <c r="T172" s="89"/>
      <c r="U172" s="5">
        <f t="shared" si="64"/>
        <v>1597503.8330009037</v>
      </c>
      <c r="V172" s="5">
        <f t="shared" si="53"/>
        <v>-16975.03833000904</v>
      </c>
      <c r="W172" s="5">
        <f t="shared" si="54"/>
        <v>-441.31093686273584</v>
      </c>
      <c r="X172" s="5">
        <f t="shared" si="45"/>
        <v>0</v>
      </c>
      <c r="Y172" s="12">
        <f t="shared" si="55"/>
        <v>1480528.7946708947</v>
      </c>
      <c r="Z172" s="75">
        <f>(-1*$J$10*$K$12)+V172+SUM($W$37:W172)</f>
        <v>-287596.35190680309</v>
      </c>
      <c r="AA172" s="66">
        <f>U172-$U$37+SUM($X$48:X172)</f>
        <v>1497503.8330009037</v>
      </c>
      <c r="AB172" s="71">
        <f t="shared" si="56"/>
        <v>4.2069639377281689</v>
      </c>
      <c r="AC172" s="93">
        <f t="shared" si="65"/>
        <v>-441.31093686273584</v>
      </c>
      <c r="AD172" s="91">
        <f t="shared" si="66"/>
        <v>0</v>
      </c>
      <c r="AE172" s="91">
        <f t="shared" si="61"/>
        <v>-441.31093686273584</v>
      </c>
      <c r="AF172" s="64"/>
    </row>
    <row r="173" spans="1:32">
      <c r="A173" s="11">
        <v>37987</v>
      </c>
      <c r="B173" s="11">
        <v>42155</v>
      </c>
      <c r="C173" s="56">
        <v>12</v>
      </c>
      <c r="D173" s="12">
        <f t="shared" si="62"/>
        <v>2945215.642793728</v>
      </c>
      <c r="E173" s="5">
        <f t="shared" si="46"/>
        <v>-8685.1948056660713</v>
      </c>
      <c r="F173" s="5">
        <f t="shared" si="57"/>
        <v>-3663.9592932954911</v>
      </c>
      <c r="G173" s="5">
        <f t="shared" si="58"/>
        <v>-5021.2355123705793</v>
      </c>
      <c r="H173" s="5">
        <f t="shared" si="47"/>
        <v>-4908.6927379895469</v>
      </c>
      <c r="I173" s="5">
        <f t="shared" si="48"/>
        <v>-490.86927379895468</v>
      </c>
      <c r="J173" s="5">
        <f t="shared" si="49"/>
        <v>-2213.3264227408154</v>
      </c>
      <c r="K173" s="5">
        <f t="shared" si="59"/>
        <v>-212623.82124667073</v>
      </c>
      <c r="L173" s="5">
        <f t="shared" si="60"/>
        <v>15819.154652795216</v>
      </c>
      <c r="M173" s="5">
        <f>(D173-$J$10)+SUM($G$37:G173)+SUM($H$37:H173)+SUM($I$37:I173)+SUM($J$37:J173)+SUM($L$37:L173)-$J$20-(D173*$K$27)</f>
        <v>1862607.2771916895</v>
      </c>
      <c r="N173" s="62">
        <f>(-1*$J$10*$K$12)+SUM($E$37:E173)+SUM($H$37:H173)+SUM($I$37:I173)+SUM($J$37:J173)+K173</f>
        <v>-2059984.1005672181</v>
      </c>
      <c r="O173" s="63">
        <f>(D173-$J$10)+SUM($L$37:L173)</f>
        <v>3521475.6799500799</v>
      </c>
      <c r="P173" s="72">
        <f t="shared" si="50"/>
        <v>0.70946740753020321</v>
      </c>
      <c r="Q173" s="83">
        <f t="shared" si="63"/>
        <v>-16298.083240195388</v>
      </c>
      <c r="R173" s="84">
        <f t="shared" si="51"/>
        <v>15819.154652795216</v>
      </c>
      <c r="S173" s="84">
        <f t="shared" si="52"/>
        <v>-478.92858740017255</v>
      </c>
      <c r="T173" s="89"/>
      <c r="U173" s="5">
        <f t="shared" si="64"/>
        <v>1623531.2302916246</v>
      </c>
      <c r="V173" s="5">
        <f t="shared" si="53"/>
        <v>-17235.312302916245</v>
      </c>
      <c r="W173" s="5">
        <f t="shared" si="54"/>
        <v>-478.92858740017232</v>
      </c>
      <c r="X173" s="5">
        <f t="shared" si="45"/>
        <v>0</v>
      </c>
      <c r="Y173" s="12">
        <f t="shared" si="55"/>
        <v>1506295.9179887082</v>
      </c>
      <c r="Z173" s="75">
        <f>(-1*$J$10*$K$12)+V173+SUM($W$37:W173)</f>
        <v>-288335.55446711055</v>
      </c>
      <c r="AA173" s="66">
        <f>U173-$U$37+SUM($X$48:X173)</f>
        <v>1523531.2302916246</v>
      </c>
      <c r="AB173" s="71">
        <f t="shared" si="56"/>
        <v>4.2838826384326758</v>
      </c>
      <c r="AC173" s="93">
        <f t="shared" si="65"/>
        <v>-478.92858740017232</v>
      </c>
      <c r="AD173" s="91">
        <f t="shared" si="66"/>
        <v>0</v>
      </c>
      <c r="AE173" s="91">
        <f t="shared" si="61"/>
        <v>-478.92858740017232</v>
      </c>
      <c r="AF173" s="64"/>
    </row>
    <row r="174" spans="1:32">
      <c r="A174" s="11">
        <v>37987</v>
      </c>
      <c r="B174" s="11">
        <v>42185</v>
      </c>
      <c r="C174" s="56">
        <v>12</v>
      </c>
      <c r="D174" s="12">
        <f t="shared" si="62"/>
        <v>2968701.2059227694</v>
      </c>
      <c r="E174" s="5">
        <f t="shared" si="46"/>
        <v>-8685.1948056660713</v>
      </c>
      <c r="F174" s="5">
        <f t="shared" si="57"/>
        <v>-3694.4922874062863</v>
      </c>
      <c r="G174" s="5">
        <f t="shared" si="58"/>
        <v>-4990.7025182597845</v>
      </c>
      <c r="H174" s="5">
        <f t="shared" si="47"/>
        <v>-4947.835343204616</v>
      </c>
      <c r="I174" s="5">
        <f t="shared" si="48"/>
        <v>-494.78353432046157</v>
      </c>
      <c r="J174" s="5">
        <f t="shared" si="49"/>
        <v>-2208.1916353742449</v>
      </c>
      <c r="K174" s="5">
        <f t="shared" si="59"/>
        <v>-213856.81331094541</v>
      </c>
      <c r="L174" s="5">
        <f t="shared" si="60"/>
        <v>15819.154652795216</v>
      </c>
      <c r="M174" s="5">
        <f>(D174-$J$10)+SUM($G$37:G174)+SUM($H$37:H174)+SUM($I$37:I174)+SUM($J$37:J174)+SUM($L$37:L174)-$J$20-(D174*$K$27)</f>
        <v>1888037.4898780924</v>
      </c>
      <c r="N174" s="62">
        <f>(-1*$J$10*$K$12)+SUM($E$37:E174)+SUM($H$37:H174)+SUM($I$37:I174)+SUM($J$37:J174)+K174</f>
        <v>-2077553.0979500583</v>
      </c>
      <c r="O174" s="63">
        <f>(D174-$J$10)+SUM($L$37:L174)</f>
        <v>3560780.397731916</v>
      </c>
      <c r="P174" s="72">
        <f t="shared" si="50"/>
        <v>0.71392991170496312</v>
      </c>
      <c r="Q174" s="83">
        <f t="shared" si="63"/>
        <v>-16336.005318565394</v>
      </c>
      <c r="R174" s="84">
        <f t="shared" si="51"/>
        <v>15819.154652795216</v>
      </c>
      <c r="S174" s="84">
        <f t="shared" si="52"/>
        <v>-516.85066577017824</v>
      </c>
      <c r="T174" s="89"/>
      <c r="U174" s="5">
        <f t="shared" si="64"/>
        <v>1650013.5948056334</v>
      </c>
      <c r="V174" s="5">
        <f t="shared" si="53"/>
        <v>-17500.135948056333</v>
      </c>
      <c r="W174" s="5">
        <f t="shared" si="54"/>
        <v>-516.85066577017778</v>
      </c>
      <c r="X174" s="5">
        <f t="shared" si="45"/>
        <v>0</v>
      </c>
      <c r="Y174" s="12">
        <f t="shared" si="55"/>
        <v>1532513.4588575771</v>
      </c>
      <c r="Z174" s="75">
        <f>(-1*$J$10*$K$12)+V174+SUM($W$37:W174)</f>
        <v>-289117.22877802077</v>
      </c>
      <c r="AA174" s="66">
        <f>U174-$U$37+SUM($X$48:X174)</f>
        <v>1550013.5948056334</v>
      </c>
      <c r="AB174" s="71">
        <f t="shared" si="56"/>
        <v>4.3611941472907079</v>
      </c>
      <c r="AC174" s="93">
        <f t="shared" si="65"/>
        <v>-516.85066577017778</v>
      </c>
      <c r="AD174" s="91">
        <f t="shared" si="66"/>
        <v>0</v>
      </c>
      <c r="AE174" s="91">
        <f t="shared" si="61"/>
        <v>-516.85066577017778</v>
      </c>
      <c r="AF174" s="64"/>
    </row>
    <row r="175" spans="1:32">
      <c r="A175" s="11">
        <v>37987</v>
      </c>
      <c r="B175" s="11">
        <v>42216</v>
      </c>
      <c r="C175" s="56">
        <v>12</v>
      </c>
      <c r="D175" s="12">
        <f t="shared" si="62"/>
        <v>2992374.0462302533</v>
      </c>
      <c r="E175" s="5">
        <f t="shared" si="46"/>
        <v>-8685.1948056660713</v>
      </c>
      <c r="F175" s="5">
        <f t="shared" si="57"/>
        <v>-3725.2797231346722</v>
      </c>
      <c r="G175" s="5">
        <f t="shared" si="58"/>
        <v>-4959.9150825313982</v>
      </c>
      <c r="H175" s="5">
        <f t="shared" si="47"/>
        <v>-4987.290077050422</v>
      </c>
      <c r="I175" s="5">
        <f t="shared" si="48"/>
        <v>-498.72900770504225</v>
      </c>
      <c r="J175" s="5">
        <f t="shared" si="49"/>
        <v>-2203.0203990584255</v>
      </c>
      <c r="K175" s="5">
        <f t="shared" si="59"/>
        <v>-215099.63742708831</v>
      </c>
      <c r="L175" s="5">
        <f t="shared" si="60"/>
        <v>15819.154652795216</v>
      </c>
      <c r="M175" s="5">
        <f>(D175-$J$10)+SUM($G$37:G175)+SUM($H$37:H175)+SUM($I$37:I175)+SUM($J$37:J175)+SUM($L$37:L175)-$J$20-(D175*$K$27)</f>
        <v>1913637.7061558831</v>
      </c>
      <c r="N175" s="62">
        <f>(-1*$J$10*$K$12)+SUM($E$37:E175)+SUM($H$37:H175)+SUM($I$37:I175)+SUM($J$37:J175)+K175</f>
        <v>-2095170.1563556811</v>
      </c>
      <c r="O175" s="63">
        <f>(D175-$J$10)+SUM($L$37:L175)</f>
        <v>3600272.3926921953</v>
      </c>
      <c r="P175" s="72">
        <f t="shared" si="50"/>
        <v>0.71836754249806345</v>
      </c>
      <c r="Q175" s="83">
        <f t="shared" si="63"/>
        <v>-16374.23428947996</v>
      </c>
      <c r="R175" s="84">
        <f t="shared" si="51"/>
        <v>15819.154652795216</v>
      </c>
      <c r="S175" s="84">
        <f t="shared" si="52"/>
        <v>-555.0796366847444</v>
      </c>
      <c r="T175" s="89"/>
      <c r="U175" s="5">
        <f t="shared" si="64"/>
        <v>1676958.5207202418</v>
      </c>
      <c r="V175" s="5">
        <f t="shared" si="53"/>
        <v>-17769.585207202417</v>
      </c>
      <c r="W175" s="5">
        <f t="shared" si="54"/>
        <v>-555.07963668474508</v>
      </c>
      <c r="X175" s="5">
        <f t="shared" si="45"/>
        <v>0</v>
      </c>
      <c r="Y175" s="12">
        <f t="shared" si="55"/>
        <v>1559188.9355130394</v>
      </c>
      <c r="Z175" s="75">
        <f>(-1*$J$10*$K$12)+V175+SUM($W$37:W175)</f>
        <v>-289941.75767385156</v>
      </c>
      <c r="AA175" s="66">
        <f>U175-$U$37+SUM($X$48:X175)</f>
        <v>1576958.5207202418</v>
      </c>
      <c r="AB175" s="71">
        <f t="shared" si="56"/>
        <v>4.4388803233169476</v>
      </c>
      <c r="AC175" s="93">
        <f t="shared" si="65"/>
        <v>-555.07963668474508</v>
      </c>
      <c r="AD175" s="91">
        <f t="shared" si="66"/>
        <v>0</v>
      </c>
      <c r="AE175" s="91">
        <f t="shared" si="61"/>
        <v>-555.07963668474508</v>
      </c>
      <c r="AF175" s="64"/>
    </row>
    <row r="176" spans="1:32">
      <c r="A176" s="11">
        <v>37987</v>
      </c>
      <c r="B176" s="11">
        <v>42247</v>
      </c>
      <c r="C176" s="56">
        <v>12</v>
      </c>
      <c r="D176" s="12">
        <f t="shared" si="62"/>
        <v>3016235.6570907002</v>
      </c>
      <c r="E176" s="5">
        <f t="shared" si="46"/>
        <v>-8685.1948056660713</v>
      </c>
      <c r="F176" s="5">
        <f t="shared" si="57"/>
        <v>-3756.3237208274613</v>
      </c>
      <c r="G176" s="5">
        <f t="shared" si="58"/>
        <v>-4928.8710848386099</v>
      </c>
      <c r="H176" s="5">
        <f t="shared" si="47"/>
        <v>-5027.0594284845001</v>
      </c>
      <c r="I176" s="5">
        <f t="shared" si="48"/>
        <v>-502.70594284845009</v>
      </c>
      <c r="J176" s="5">
        <f t="shared" si="49"/>
        <v>-2197.8124606156989</v>
      </c>
      <c r="K176" s="5">
        <f t="shared" si="59"/>
        <v>-216352.37199726177</v>
      </c>
      <c r="L176" s="5">
        <f t="shared" si="60"/>
        <v>15819.154652795216</v>
      </c>
      <c r="M176" s="5">
        <f>(D176-$J$10)+SUM($G$37:G176)+SUM($H$37:H176)+SUM($I$37:I176)+SUM($J$37:J176)+SUM($L$37:L176)-$J$20-(D176*$K$27)</f>
        <v>1939409.288182165</v>
      </c>
      <c r="N176" s="62">
        <f>(-1*$J$10*$K$12)+SUM($E$37:E176)+SUM($H$37:H176)+SUM($I$37:I176)+SUM($J$37:J176)+K176</f>
        <v>-2112835.6635634694</v>
      </c>
      <c r="O176" s="63">
        <f>(D176-$J$10)+SUM($L$37:L176)</f>
        <v>3639953.1582054375</v>
      </c>
      <c r="P176" s="72">
        <f t="shared" si="50"/>
        <v>0.72278100988997884</v>
      </c>
      <c r="Q176" s="83">
        <f t="shared" si="63"/>
        <v>-16412.772637614722</v>
      </c>
      <c r="R176" s="84">
        <f t="shared" si="51"/>
        <v>15819.154652795216</v>
      </c>
      <c r="S176" s="84">
        <f t="shared" si="52"/>
        <v>-593.61798481950609</v>
      </c>
      <c r="T176" s="89"/>
      <c r="U176" s="5">
        <f t="shared" si="64"/>
        <v>1704373.7263139007</v>
      </c>
      <c r="V176" s="5">
        <f t="shared" si="53"/>
        <v>-18043.737263139006</v>
      </c>
      <c r="W176" s="5">
        <f t="shared" si="54"/>
        <v>-593.6179848195045</v>
      </c>
      <c r="X176" s="5">
        <f t="shared" si="45"/>
        <v>0</v>
      </c>
      <c r="Y176" s="12">
        <f t="shared" si="55"/>
        <v>1586329.9890507616</v>
      </c>
      <c r="Z176" s="75">
        <f>(-1*$J$10*$K$12)+V176+SUM($W$37:W176)</f>
        <v>-290809.52771460771</v>
      </c>
      <c r="AA176" s="66">
        <f>U176-$U$37+SUM($X$48:X176)</f>
        <v>1604373.7263139007</v>
      </c>
      <c r="AB176" s="71">
        <f t="shared" si="56"/>
        <v>4.5169228426669292</v>
      </c>
      <c r="AC176" s="93">
        <f t="shared" si="65"/>
        <v>-593.6179848195045</v>
      </c>
      <c r="AD176" s="91">
        <f t="shared" si="66"/>
        <v>0</v>
      </c>
      <c r="AE176" s="91">
        <f t="shared" si="61"/>
        <v>-593.6179848195045</v>
      </c>
      <c r="AF176" s="64"/>
    </row>
    <row r="177" spans="1:32">
      <c r="A177" s="11">
        <v>37987</v>
      </c>
      <c r="B177" s="11">
        <v>42277</v>
      </c>
      <c r="C177" s="56">
        <v>12</v>
      </c>
      <c r="D177" s="12">
        <f t="shared" si="62"/>
        <v>3040287.5437870082</v>
      </c>
      <c r="E177" s="5">
        <f t="shared" si="46"/>
        <v>-8685.1948056660713</v>
      </c>
      <c r="F177" s="5">
        <f t="shared" si="57"/>
        <v>-3787.6264185010241</v>
      </c>
      <c r="G177" s="5">
        <f t="shared" si="58"/>
        <v>-4897.5683871650463</v>
      </c>
      <c r="H177" s="5">
        <f t="shared" si="47"/>
        <v>-5067.1459063116808</v>
      </c>
      <c r="I177" s="5">
        <f t="shared" si="48"/>
        <v>-506.71459063116805</v>
      </c>
      <c r="J177" s="5">
        <f t="shared" si="49"/>
        <v>-2192.5675651618012</v>
      </c>
      <c r="K177" s="5">
        <f t="shared" si="59"/>
        <v>-217615.09604881794</v>
      </c>
      <c r="L177" s="5">
        <f t="shared" si="60"/>
        <v>15819.154652795216</v>
      </c>
      <c r="M177" s="5">
        <f>(D177-$J$10)+SUM($G$37:G177)+SUM($H$37:H177)+SUM($I$37:I177)+SUM($J$37:J177)+SUM($L$37:L177)-$J$20-(D177*$K$27)</f>
        <v>1965353.6090304418</v>
      </c>
      <c r="N177" s="62">
        <f>(-1*$J$10*$K$12)+SUM($E$37:E177)+SUM($H$37:H177)+SUM($I$37:I177)+SUM($J$37:J177)+K177</f>
        <v>-2130550.010482796</v>
      </c>
      <c r="O177" s="63">
        <f>(D177-$J$10)+SUM($L$37:L177)</f>
        <v>3679824.1995545411</v>
      </c>
      <c r="P177" s="72">
        <f t="shared" si="50"/>
        <v>0.7271710034727934</v>
      </c>
      <c r="Q177" s="83">
        <f t="shared" si="63"/>
        <v>-16451.622867770722</v>
      </c>
      <c r="R177" s="84">
        <f t="shared" si="51"/>
        <v>15819.154652795216</v>
      </c>
      <c r="S177" s="84">
        <f t="shared" si="52"/>
        <v>-632.46821497550627</v>
      </c>
      <c r="T177" s="89"/>
      <c r="U177" s="5">
        <f t="shared" si="64"/>
        <v>1732267.0559735748</v>
      </c>
      <c r="V177" s="5">
        <f t="shared" si="53"/>
        <v>-18322.670559735747</v>
      </c>
      <c r="W177" s="5">
        <f t="shared" si="54"/>
        <v>-632.46821497550536</v>
      </c>
      <c r="X177" s="5">
        <f t="shared" ref="X177:X240" si="67">IF(YEAR(B177)=YEAR(B176),X176,(U177*$L$17)/12)</f>
        <v>0</v>
      </c>
      <c r="Y177" s="12">
        <f t="shared" si="55"/>
        <v>1613944.385413839</v>
      </c>
      <c r="Z177" s="75">
        <f>(-1*$J$10*$K$12)+V177+SUM($W$37:W177)</f>
        <v>-291720.92922617996</v>
      </c>
      <c r="AA177" s="66">
        <f>U177-$U$37+SUM($X$48:X177)</f>
        <v>1632267.0559735748</v>
      </c>
      <c r="AB177" s="71">
        <f t="shared" si="56"/>
        <v>4.5953032245692231</v>
      </c>
      <c r="AC177" s="93">
        <f t="shared" si="65"/>
        <v>-632.46821497550536</v>
      </c>
      <c r="AD177" s="91">
        <f t="shared" si="66"/>
        <v>0</v>
      </c>
      <c r="AE177" s="91">
        <f t="shared" si="61"/>
        <v>-632.46821497550536</v>
      </c>
      <c r="AF177" s="64"/>
    </row>
    <row r="178" spans="1:32">
      <c r="A178" s="11">
        <v>37987</v>
      </c>
      <c r="B178" s="11">
        <v>42308</v>
      </c>
      <c r="C178" s="56">
        <v>12</v>
      </c>
      <c r="D178" s="12">
        <f t="shared" si="62"/>
        <v>3064531.2236054125</v>
      </c>
      <c r="E178" s="5">
        <f t="shared" si="46"/>
        <v>-8685.1948056660713</v>
      </c>
      <c r="F178" s="5">
        <f t="shared" si="57"/>
        <v>-3819.1899719885323</v>
      </c>
      <c r="G178" s="5">
        <f t="shared" si="58"/>
        <v>-4866.004833677538</v>
      </c>
      <c r="H178" s="5">
        <f t="shared" si="47"/>
        <v>-5107.5520393423549</v>
      </c>
      <c r="I178" s="5">
        <f t="shared" si="48"/>
        <v>-510.7552039342354</v>
      </c>
      <c r="J178" s="5">
        <f t="shared" si="49"/>
        <v>-2187.2854560948454</v>
      </c>
      <c r="K178" s="5">
        <f t="shared" si="59"/>
        <v>-218887.88923928418</v>
      </c>
      <c r="L178" s="5">
        <f t="shared" si="60"/>
        <v>15819.154652795216</v>
      </c>
      <c r="M178" s="5">
        <f>(D178-$J$10)+SUM($G$37:G178)+SUM($H$37:H178)+SUM($I$37:I178)+SUM($J$37:J178)+SUM($L$37:L178)-$J$20-(D178*$K$27)</f>
        <v>1991472.0527781267</v>
      </c>
      <c r="N178" s="62">
        <f>(-1*$J$10*$K$12)+SUM($E$37:E178)+SUM($H$37:H178)+SUM($I$37:I178)+SUM($J$37:J178)+K178</f>
        <v>-2148313.5911782999</v>
      </c>
      <c r="O178" s="63">
        <f>(D178-$J$10)+SUM($L$37:L178)</f>
        <v>3719887.0340257408</v>
      </c>
      <c r="P178" s="72">
        <f t="shared" si="50"/>
        <v>0.73153819316735302</v>
      </c>
      <c r="Q178" s="83">
        <f t="shared" si="63"/>
        <v>-16490.787505037508</v>
      </c>
      <c r="R178" s="84">
        <f t="shared" si="51"/>
        <v>15819.154652795216</v>
      </c>
      <c r="S178" s="84">
        <f t="shared" si="52"/>
        <v>-671.63285224229185</v>
      </c>
      <c r="T178" s="89"/>
      <c r="U178" s="5">
        <f t="shared" si="64"/>
        <v>1760646.482234423</v>
      </c>
      <c r="V178" s="5">
        <f t="shared" si="53"/>
        <v>-18606.464822344231</v>
      </c>
      <c r="W178" s="5">
        <f t="shared" si="54"/>
        <v>-671.63285224229094</v>
      </c>
      <c r="X178" s="5">
        <f t="shared" si="67"/>
        <v>0</v>
      </c>
      <c r="Y178" s="12">
        <f t="shared" si="55"/>
        <v>1642040.0174120788</v>
      </c>
      <c r="Z178" s="75">
        <f>(-1*$J$10*$K$12)+V178+SUM($W$37:W178)</f>
        <v>-292676.35634103074</v>
      </c>
      <c r="AA178" s="66">
        <f>U178-$U$37+SUM($X$48:X178)</f>
        <v>1660646.482234423</v>
      </c>
      <c r="AB178" s="71">
        <f t="shared" si="56"/>
        <v>4.6740028576118178</v>
      </c>
      <c r="AC178" s="93">
        <f t="shared" si="65"/>
        <v>-671.63285224229094</v>
      </c>
      <c r="AD178" s="91">
        <f t="shared" si="66"/>
        <v>0</v>
      </c>
      <c r="AE178" s="91">
        <f t="shared" si="61"/>
        <v>-671.63285224229094</v>
      </c>
      <c r="AF178" s="64"/>
    </row>
    <row r="179" spans="1:32">
      <c r="A179" s="11">
        <v>37987</v>
      </c>
      <c r="B179" s="11">
        <v>42338</v>
      </c>
      <c r="C179" s="56">
        <v>12</v>
      </c>
      <c r="D179" s="12">
        <f t="shared" si="62"/>
        <v>3088968.2259312025</v>
      </c>
      <c r="E179" s="5">
        <f t="shared" si="46"/>
        <v>-8685.1948056660713</v>
      </c>
      <c r="F179" s="5">
        <f t="shared" si="57"/>
        <v>-3851.0165550884367</v>
      </c>
      <c r="G179" s="5">
        <f t="shared" si="58"/>
        <v>-4834.1782505776337</v>
      </c>
      <c r="H179" s="5">
        <f t="shared" si="47"/>
        <v>-5148.2803765520048</v>
      </c>
      <c r="I179" s="5">
        <f t="shared" si="48"/>
        <v>-514.82803765520043</v>
      </c>
      <c r="J179" s="5">
        <f t="shared" si="49"/>
        <v>-2181.9658750842536</v>
      </c>
      <c r="K179" s="5">
        <f t="shared" si="59"/>
        <v>-220170.83186138814</v>
      </c>
      <c r="L179" s="5">
        <f t="shared" si="60"/>
        <v>15819.154652795216</v>
      </c>
      <c r="M179" s="5">
        <f>(D179-$J$10)+SUM($G$37:G179)+SUM($H$37:H179)+SUM($I$37:I179)+SUM($J$37:J179)+SUM($L$37:L179)-$J$20-(D179*$K$27)</f>
        <v>2017766.0145947391</v>
      </c>
      <c r="N179" s="62">
        <f>(-1*$J$10*$K$12)+SUM($E$37:E179)+SUM($H$37:H179)+SUM($I$37:I179)+SUM($J$37:J179)+K179</f>
        <v>-2166126.8028953616</v>
      </c>
      <c r="O179" s="63">
        <f>(D179-$J$10)+SUM($L$37:L179)</f>
        <v>3760143.1910043256</v>
      </c>
      <c r="P179" s="72">
        <f t="shared" si="50"/>
        <v>0.7358832299098631</v>
      </c>
      <c r="Q179" s="83">
        <f t="shared" si="63"/>
        <v>-16530.269094957534</v>
      </c>
      <c r="R179" s="84">
        <f t="shared" si="51"/>
        <v>15819.154652795216</v>
      </c>
      <c r="S179" s="84">
        <f t="shared" si="52"/>
        <v>-711.11444216231757</v>
      </c>
      <c r="T179" s="89"/>
      <c r="U179" s="5">
        <f t="shared" si="64"/>
        <v>1789520.1078523048</v>
      </c>
      <c r="V179" s="5">
        <f t="shared" si="53"/>
        <v>-18895.201078523049</v>
      </c>
      <c r="W179" s="5">
        <f t="shared" si="54"/>
        <v>-711.11444216231416</v>
      </c>
      <c r="X179" s="5">
        <f t="shared" si="67"/>
        <v>0</v>
      </c>
      <c r="Y179" s="12">
        <f t="shared" si="55"/>
        <v>1670624.9067737819</v>
      </c>
      <c r="Z179" s="75">
        <f>(-1*$J$10*$K$12)+V179+SUM($W$37:W179)</f>
        <v>-293676.20703937183</v>
      </c>
      <c r="AA179" s="66">
        <f>U179-$U$37+SUM($X$48:X179)</f>
        <v>1689520.1078523048</v>
      </c>
      <c r="AB179" s="71">
        <f t="shared" si="56"/>
        <v>4.7530030263084901</v>
      </c>
      <c r="AC179" s="93">
        <f t="shared" si="65"/>
        <v>-711.11444216231416</v>
      </c>
      <c r="AD179" s="91">
        <f t="shared" si="66"/>
        <v>0</v>
      </c>
      <c r="AE179" s="91">
        <f t="shared" si="61"/>
        <v>-711.11444216231416</v>
      </c>
      <c r="AF179" s="64"/>
    </row>
    <row r="180" spans="1:32">
      <c r="A180" s="11">
        <v>37987</v>
      </c>
      <c r="B180" s="11">
        <v>42369</v>
      </c>
      <c r="C180" s="56">
        <v>12</v>
      </c>
      <c r="D180" s="12">
        <f t="shared" si="62"/>
        <v>3113600.0923451995</v>
      </c>
      <c r="E180" s="5">
        <f t="shared" si="46"/>
        <v>-8685.1948056660713</v>
      </c>
      <c r="F180" s="5">
        <f t="shared" si="57"/>
        <v>-3883.1083597141733</v>
      </c>
      <c r="G180" s="5">
        <f t="shared" si="58"/>
        <v>-4802.0864459518971</v>
      </c>
      <c r="H180" s="5">
        <f t="shared" si="47"/>
        <v>-5189.3334872419991</v>
      </c>
      <c r="I180" s="5">
        <f t="shared" si="48"/>
        <v>-518.93334872419996</v>
      </c>
      <c r="J180" s="5">
        <f t="shared" si="49"/>
        <v>-2176.6085620596191</v>
      </c>
      <c r="K180" s="5">
        <f t="shared" si="59"/>
        <v>-221464.004848123</v>
      </c>
      <c r="L180" s="5">
        <f t="shared" si="60"/>
        <v>15819.154652795216</v>
      </c>
      <c r="M180" s="5">
        <f>(D180-$J$10)+SUM($G$37:G180)+SUM($H$37:H180)+SUM($I$37:I180)+SUM($J$37:J180)+SUM($L$37:L180)-$J$20-(D180*$K$27)</f>
        <v>2044236.9008308188</v>
      </c>
      <c r="N180" s="62">
        <f>(-1*$J$10*$K$12)+SUM($E$37:E180)+SUM($H$37:H180)+SUM($I$37:I180)+SUM($J$37:J180)+K180</f>
        <v>-2183990.0460857884</v>
      </c>
      <c r="O180" s="63">
        <f>(D180-$J$10)+SUM($L$37:L180)</f>
        <v>3800594.2120711179</v>
      </c>
      <c r="P180" s="72">
        <f t="shared" si="50"/>
        <v>0.74020674630942362</v>
      </c>
      <c r="Q180" s="83">
        <f t="shared" si="63"/>
        <v>-16570.070203691892</v>
      </c>
      <c r="R180" s="84">
        <f t="shared" si="51"/>
        <v>15819.154652795216</v>
      </c>
      <c r="S180" s="84">
        <f t="shared" si="52"/>
        <v>-750.915550896676</v>
      </c>
      <c r="T180" s="89"/>
      <c r="U180" s="5">
        <f t="shared" si="64"/>
        <v>1818896.1679096357</v>
      </c>
      <c r="V180" s="5">
        <f t="shared" si="53"/>
        <v>-19188.961679096359</v>
      </c>
      <c r="W180" s="5">
        <f t="shared" si="54"/>
        <v>-750.91555089667349</v>
      </c>
      <c r="X180" s="5">
        <f t="shared" si="67"/>
        <v>0</v>
      </c>
      <c r="Y180" s="12">
        <f t="shared" si="55"/>
        <v>1699707.2062305394</v>
      </c>
      <c r="Z180" s="75">
        <f>(-1*$J$10*$K$12)+V180+SUM($W$37:W180)</f>
        <v>-294720.88319084182</v>
      </c>
      <c r="AA180" s="66">
        <f>U180-$U$37+SUM($X$48:X180)</f>
        <v>1718896.1679096357</v>
      </c>
      <c r="AB180" s="71">
        <f t="shared" si="56"/>
        <v>4.8322849378698143</v>
      </c>
      <c r="AC180" s="93">
        <f t="shared" si="65"/>
        <v>-750.91555089667349</v>
      </c>
      <c r="AD180" s="91">
        <f t="shared" si="66"/>
        <v>0</v>
      </c>
      <c r="AE180" s="91">
        <f t="shared" si="61"/>
        <v>-750.91555089667349</v>
      </c>
      <c r="AF180" s="64"/>
    </row>
    <row r="181" spans="1:32">
      <c r="A181" s="11">
        <v>37987</v>
      </c>
      <c r="B181" s="11">
        <v>42400</v>
      </c>
      <c r="C181" s="56">
        <v>13</v>
      </c>
      <c r="D181" s="12">
        <f t="shared" si="62"/>
        <v>3138428.3767210077</v>
      </c>
      <c r="E181" s="5">
        <f t="shared" si="46"/>
        <v>-8685.1948056660713</v>
      </c>
      <c r="F181" s="5">
        <f t="shared" si="57"/>
        <v>-3915.4675960451254</v>
      </c>
      <c r="G181" s="5">
        <f t="shared" si="58"/>
        <v>-4769.7272096209463</v>
      </c>
      <c r="H181" s="5">
        <f t="shared" si="47"/>
        <v>-5230.7139612016799</v>
      </c>
      <c r="I181" s="5">
        <f t="shared" si="48"/>
        <v>-523.07139612016795</v>
      </c>
      <c r="J181" s="5">
        <f t="shared" si="49"/>
        <v>-2560.3644596582567</v>
      </c>
      <c r="K181" s="5">
        <f t="shared" si="59"/>
        <v>-222767.48977785293</v>
      </c>
      <c r="L181" s="5">
        <f t="shared" si="60"/>
        <v>16768.303931962932</v>
      </c>
      <c r="M181" s="5">
        <f>(D181-$J$10)+SUM($G$37:G181)+SUM($H$37:H181)+SUM($I$37:I181)+SUM($J$37:J181)+SUM($L$37:L181)-$J$20-(D181*$K$27)</f>
        <v>2071446.1271822585</v>
      </c>
      <c r="N181" s="62">
        <f>(-1*$J$10*$K$12)+SUM($E$37:E181)+SUM($H$37:H181)+SUM($I$37:I181)+SUM($J$37:J181)+K181</f>
        <v>-2202292.8756381646</v>
      </c>
      <c r="O181" s="63">
        <f>(D181-$J$10)+SUM($L$37:L181)</f>
        <v>3842190.8003788893</v>
      </c>
      <c r="P181" s="72">
        <f t="shared" si="50"/>
        <v>0.74463207999323289</v>
      </c>
      <c r="Q181" s="83">
        <f t="shared" si="63"/>
        <v>-16999.344622646175</v>
      </c>
      <c r="R181" s="84">
        <f t="shared" si="51"/>
        <v>16768.303931962932</v>
      </c>
      <c r="S181" s="84">
        <f t="shared" si="52"/>
        <v>-231.04069068324316</v>
      </c>
      <c r="T181" s="89"/>
      <c r="U181" s="5">
        <f t="shared" si="64"/>
        <v>1848783.0319551323</v>
      </c>
      <c r="V181" s="5">
        <f t="shared" si="53"/>
        <v>-19487.830319551322</v>
      </c>
      <c r="W181" s="5">
        <f t="shared" si="54"/>
        <v>-231.04069068324452</v>
      </c>
      <c r="X181" s="5">
        <f t="shared" si="67"/>
        <v>0</v>
      </c>
      <c r="Y181" s="12">
        <f t="shared" si="55"/>
        <v>1729295.201635581</v>
      </c>
      <c r="Z181" s="75">
        <f>(-1*$J$10*$K$12)+V181+SUM($W$37:W181)</f>
        <v>-295250.79252198001</v>
      </c>
      <c r="AA181" s="66">
        <f>U181-$U$37+SUM($X$48:X181)</f>
        <v>1748783.0319551323</v>
      </c>
      <c r="AB181" s="71">
        <f t="shared" si="56"/>
        <v>4.923042634423898</v>
      </c>
      <c r="AC181" s="93">
        <f t="shared" si="65"/>
        <v>-231.04069068324452</v>
      </c>
      <c r="AD181" s="91">
        <f t="shared" si="66"/>
        <v>0</v>
      </c>
      <c r="AE181" s="91">
        <f t="shared" si="61"/>
        <v>-231.04069068324452</v>
      </c>
      <c r="AF181" s="64"/>
    </row>
    <row r="182" spans="1:32">
      <c r="A182" s="11">
        <v>37987</v>
      </c>
      <c r="B182" s="11">
        <v>42429</v>
      </c>
      <c r="C182" s="56">
        <v>13</v>
      </c>
      <c r="D182" s="12">
        <f t="shared" si="62"/>
        <v>3163454.6453230376</v>
      </c>
      <c r="E182" s="5">
        <f t="shared" si="46"/>
        <v>-8685.1948056660713</v>
      </c>
      <c r="F182" s="5">
        <f t="shared" si="57"/>
        <v>-3948.0964926788347</v>
      </c>
      <c r="G182" s="5">
        <f t="shared" si="58"/>
        <v>-4737.0983129872366</v>
      </c>
      <c r="H182" s="5">
        <f t="shared" si="47"/>
        <v>-5272.4244088717296</v>
      </c>
      <c r="I182" s="5">
        <f t="shared" si="48"/>
        <v>-527.24244088717296</v>
      </c>
      <c r="J182" s="5">
        <f t="shared" si="49"/>
        <v>-2554.930895378885</v>
      </c>
      <c r="K182" s="5">
        <f t="shared" si="59"/>
        <v>-224081.36887945948</v>
      </c>
      <c r="L182" s="5">
        <f t="shared" si="60"/>
        <v>16768.303931962932</v>
      </c>
      <c r="M182" s="5">
        <f>(D182-$J$10)+SUM($G$37:G182)+SUM($H$37:H182)+SUM($I$37:I182)+SUM($J$37:J182)+SUM($L$37:L182)-$J$20-(D182*$K$27)</f>
        <v>2098835.12455652</v>
      </c>
      <c r="N182" s="62">
        <f>(-1*$J$10*$K$12)+SUM($E$37:E182)+SUM($H$37:H182)+SUM($I$37:I182)+SUM($J$37:J182)+K182</f>
        <v>-2220646.5472905748</v>
      </c>
      <c r="O182" s="63">
        <f>(D182-$J$10)+SUM($L$37:L182)</f>
        <v>3883985.3729128819</v>
      </c>
      <c r="P182" s="72">
        <f t="shared" si="50"/>
        <v>0.74903357657334424</v>
      </c>
      <c r="Q182" s="83">
        <f t="shared" si="63"/>
        <v>-17039.792550803861</v>
      </c>
      <c r="R182" s="84">
        <f t="shared" si="51"/>
        <v>16768.303931962932</v>
      </c>
      <c r="S182" s="84">
        <f t="shared" si="52"/>
        <v>-271.48861884092912</v>
      </c>
      <c r="T182" s="89"/>
      <c r="U182" s="5">
        <f t="shared" si="64"/>
        <v>1878620.2414881529</v>
      </c>
      <c r="V182" s="5">
        <f t="shared" si="53"/>
        <v>-19786.202414881529</v>
      </c>
      <c r="W182" s="5">
        <f t="shared" si="54"/>
        <v>-271.4886188409273</v>
      </c>
      <c r="X182" s="5">
        <f t="shared" si="67"/>
        <v>0</v>
      </c>
      <c r="Y182" s="12">
        <f t="shared" si="55"/>
        <v>1758834.0390732714</v>
      </c>
      <c r="Z182" s="75">
        <f>(-1*$J$10*$K$12)+V182+SUM($W$37:W182)</f>
        <v>-295820.65323615115</v>
      </c>
      <c r="AA182" s="66">
        <f>U182-$U$37+SUM($X$48:X182)</f>
        <v>1778620.2414881529</v>
      </c>
      <c r="AB182" s="71">
        <f t="shared" si="56"/>
        <v>5.0124951453889706</v>
      </c>
      <c r="AC182" s="93">
        <f t="shared" si="65"/>
        <v>-271.4886188409273</v>
      </c>
      <c r="AD182" s="91">
        <f t="shared" si="66"/>
        <v>0</v>
      </c>
      <c r="AE182" s="91">
        <f t="shared" si="61"/>
        <v>-271.4886188409273</v>
      </c>
      <c r="AF182" s="64"/>
    </row>
    <row r="183" spans="1:32">
      <c r="A183" s="11">
        <v>37987</v>
      </c>
      <c r="B183" s="11">
        <v>42460</v>
      </c>
      <c r="C183" s="56">
        <v>13</v>
      </c>
      <c r="D183" s="12">
        <f t="shared" si="62"/>
        <v>3188680.4769053115</v>
      </c>
      <c r="E183" s="5">
        <f t="shared" si="46"/>
        <v>-8685.1948056660713</v>
      </c>
      <c r="F183" s="5">
        <f t="shared" si="57"/>
        <v>-3980.9972967844915</v>
      </c>
      <c r="G183" s="5">
        <f t="shared" si="58"/>
        <v>-4704.1975088815798</v>
      </c>
      <c r="H183" s="5">
        <f t="shared" si="47"/>
        <v>-5314.4674615088525</v>
      </c>
      <c r="I183" s="5">
        <f t="shared" si="48"/>
        <v>-531.44674615088525</v>
      </c>
      <c r="J183" s="5">
        <f t="shared" si="49"/>
        <v>-2549.4588083228614</v>
      </c>
      <c r="K183" s="5">
        <f t="shared" si="59"/>
        <v>-225405.72503752887</v>
      </c>
      <c r="L183" s="5">
        <f t="shared" si="60"/>
        <v>16768.303931962932</v>
      </c>
      <c r="M183" s="5">
        <f>(D183-$J$10)+SUM($G$37:G183)+SUM($H$37:H183)+SUM($I$37:I183)+SUM($J$37:J183)+SUM($L$37:L183)-$J$20-(D183*$K$27)</f>
        <v>2126405.3333878233</v>
      </c>
      <c r="N183" s="62">
        <f>(-1*$J$10*$K$12)+SUM($E$37:E183)+SUM($H$37:H183)+SUM($I$37:I183)+SUM($J$37:J183)+K183</f>
        <v>-2239051.471270293</v>
      </c>
      <c r="O183" s="63">
        <f>(D183-$J$10)+SUM($L$37:L183)</f>
        <v>3925979.5084271189</v>
      </c>
      <c r="P183" s="72">
        <f t="shared" si="50"/>
        <v>0.75341190624785948</v>
      </c>
      <c r="Q183" s="83">
        <f t="shared" si="63"/>
        <v>-17080.56782164867</v>
      </c>
      <c r="R183" s="84">
        <f t="shared" si="51"/>
        <v>16768.303931962932</v>
      </c>
      <c r="S183" s="84">
        <f t="shared" si="52"/>
        <v>-312.26388968573883</v>
      </c>
      <c r="T183" s="89"/>
      <c r="U183" s="5">
        <f t="shared" si="64"/>
        <v>1908976.2960499781</v>
      </c>
      <c r="V183" s="5">
        <f t="shared" si="53"/>
        <v>-20089.762960499782</v>
      </c>
      <c r="W183" s="5">
        <f t="shared" si="54"/>
        <v>-312.26388968573883</v>
      </c>
      <c r="X183" s="5">
        <f t="shared" si="67"/>
        <v>0</v>
      </c>
      <c r="Y183" s="12">
        <f t="shared" si="55"/>
        <v>1788886.5330894783</v>
      </c>
      <c r="Z183" s="75">
        <f>(-1*$J$10*$K$12)+V183+SUM($W$37:W183)</f>
        <v>-296436.47767145513</v>
      </c>
      <c r="AA183" s="66">
        <f>U183-$U$37+SUM($X$48:X183)</f>
        <v>1808976.2960499781</v>
      </c>
      <c r="AB183" s="71">
        <f t="shared" si="56"/>
        <v>5.1024078759122649</v>
      </c>
      <c r="AC183" s="93">
        <f t="shared" si="65"/>
        <v>-312.26388968573883</v>
      </c>
      <c r="AD183" s="91">
        <f t="shared" si="66"/>
        <v>0</v>
      </c>
      <c r="AE183" s="91">
        <f t="shared" si="61"/>
        <v>-312.26388968573883</v>
      </c>
      <c r="AF183" s="64"/>
    </row>
    <row r="184" spans="1:32">
      <c r="A184" s="11">
        <v>37987</v>
      </c>
      <c r="B184" s="11">
        <v>42490</v>
      </c>
      <c r="C184" s="56">
        <v>13</v>
      </c>
      <c r="D184" s="12">
        <f t="shared" si="62"/>
        <v>3214107.4628110584</v>
      </c>
      <c r="E184" s="5">
        <f t="shared" si="46"/>
        <v>-8685.1948056660713</v>
      </c>
      <c r="F184" s="5">
        <f t="shared" si="57"/>
        <v>-4014.1722742576953</v>
      </c>
      <c r="G184" s="5">
        <f t="shared" si="58"/>
        <v>-4671.0225314083755</v>
      </c>
      <c r="H184" s="5">
        <f t="shared" si="47"/>
        <v>-5356.8457713517646</v>
      </c>
      <c r="I184" s="5">
        <f t="shared" si="48"/>
        <v>-535.68457713517648</v>
      </c>
      <c r="J184" s="5">
        <f t="shared" si="49"/>
        <v>-2543.9479313477223</v>
      </c>
      <c r="K184" s="5">
        <f t="shared" si="59"/>
        <v>-226740.64179758058</v>
      </c>
      <c r="L184" s="5">
        <f t="shared" si="60"/>
        <v>16768.303931962932</v>
      </c>
      <c r="M184" s="5">
        <f>(D184-$J$10)+SUM($G$37:G184)+SUM($H$37:H184)+SUM($I$37:I184)+SUM($J$37:J184)+SUM($L$37:L184)-$J$20-(D184*$K$27)</f>
        <v>2154158.2056542379</v>
      </c>
      <c r="N184" s="62">
        <f>(-1*$J$10*$K$12)+SUM($E$37:E184)+SUM($H$37:H184)+SUM($I$37:I184)+SUM($J$37:J184)+K184</f>
        <v>-2257508.0611158456</v>
      </c>
      <c r="O184" s="63">
        <f>(D184-$J$10)+SUM($L$37:L184)</f>
        <v>3968174.7982648285</v>
      </c>
      <c r="P184" s="72">
        <f t="shared" si="50"/>
        <v>0.75776772035242757</v>
      </c>
      <c r="Q184" s="83">
        <f t="shared" si="63"/>
        <v>-17121.673085500734</v>
      </c>
      <c r="R184" s="84">
        <f t="shared" si="51"/>
        <v>16768.303931962932</v>
      </c>
      <c r="S184" s="84">
        <f t="shared" si="52"/>
        <v>-353.36915353780205</v>
      </c>
      <c r="T184" s="89"/>
      <c r="U184" s="5">
        <f t="shared" si="64"/>
        <v>1939859.835902659</v>
      </c>
      <c r="V184" s="5">
        <f t="shared" si="53"/>
        <v>-20398.59835902659</v>
      </c>
      <c r="W184" s="5">
        <f t="shared" si="54"/>
        <v>-353.36915353780296</v>
      </c>
      <c r="X184" s="5">
        <f t="shared" si="67"/>
        <v>0</v>
      </c>
      <c r="Y184" s="12">
        <f t="shared" si="55"/>
        <v>1819461.2375436325</v>
      </c>
      <c r="Z184" s="75">
        <f>(-1*$J$10*$K$12)+V184+SUM($W$37:W184)</f>
        <v>-297098.68222351978</v>
      </c>
      <c r="AA184" s="66">
        <f>U184-$U$37+SUM($X$48:X184)</f>
        <v>1839859.835902659</v>
      </c>
      <c r="AB184" s="71">
        <f t="shared" si="56"/>
        <v>5.1927566360541961</v>
      </c>
      <c r="AC184" s="93">
        <f t="shared" si="65"/>
        <v>-353.36915353780296</v>
      </c>
      <c r="AD184" s="91">
        <f t="shared" si="66"/>
        <v>0</v>
      </c>
      <c r="AE184" s="91">
        <f t="shared" si="61"/>
        <v>-353.36915353780296</v>
      </c>
      <c r="AF184" s="64"/>
    </row>
    <row r="185" spans="1:32">
      <c r="A185" s="11">
        <v>37987</v>
      </c>
      <c r="B185" s="11">
        <v>42521</v>
      </c>
      <c r="C185" s="56">
        <v>13</v>
      </c>
      <c r="D185" s="12">
        <f t="shared" si="62"/>
        <v>3239737.2070731013</v>
      </c>
      <c r="E185" s="5">
        <f t="shared" si="46"/>
        <v>-8685.1948056660713</v>
      </c>
      <c r="F185" s="5">
        <f t="shared" si="57"/>
        <v>-4047.6237098765091</v>
      </c>
      <c r="G185" s="5">
        <f t="shared" si="58"/>
        <v>-4637.5710957895617</v>
      </c>
      <c r="H185" s="5">
        <f t="shared" si="47"/>
        <v>-5399.5620117885019</v>
      </c>
      <c r="I185" s="5">
        <f t="shared" si="48"/>
        <v>-539.95620117885016</v>
      </c>
      <c r="J185" s="5">
        <f t="shared" si="49"/>
        <v>-2538.3979955144673</v>
      </c>
      <c r="K185" s="5">
        <f t="shared" si="59"/>
        <v>-228086.20337133785</v>
      </c>
      <c r="L185" s="5">
        <f t="shared" si="60"/>
        <v>16768.303931962932</v>
      </c>
      <c r="M185" s="5">
        <f>(D185-$J$10)+SUM($G$37:G185)+SUM($H$37:H185)+SUM($I$37:I185)+SUM($J$37:J185)+SUM($L$37:L185)-$J$20-(D185*$K$27)</f>
        <v>2182095.2049702154</v>
      </c>
      <c r="N185" s="62">
        <f>(-1*$J$10*$K$12)+SUM($E$37:E185)+SUM($H$37:H185)+SUM($I$37:I185)+SUM($J$37:J185)+K185</f>
        <v>-2276016.7337037511</v>
      </c>
      <c r="O185" s="63">
        <f>(D185-$J$10)+SUM($L$37:L185)</f>
        <v>4010572.8464588346</v>
      </c>
      <c r="P185" s="72">
        <f t="shared" si="50"/>
        <v>0.76210165200870406</v>
      </c>
      <c r="Q185" s="83">
        <f t="shared" si="63"/>
        <v>-17163.111014147889</v>
      </c>
      <c r="R185" s="84">
        <f t="shared" si="51"/>
        <v>16768.303931962932</v>
      </c>
      <c r="S185" s="84">
        <f t="shared" si="52"/>
        <v>-394.80708218495784</v>
      </c>
      <c r="T185" s="89"/>
      <c r="U185" s="5">
        <f t="shared" si="64"/>
        <v>1971279.6423477367</v>
      </c>
      <c r="V185" s="5">
        <f t="shared" si="53"/>
        <v>-20712.796423477368</v>
      </c>
      <c r="W185" s="5">
        <f t="shared" si="54"/>
        <v>-394.8070821849592</v>
      </c>
      <c r="X185" s="5">
        <f t="shared" si="67"/>
        <v>0</v>
      </c>
      <c r="Y185" s="12">
        <f t="shared" si="55"/>
        <v>1850566.8459242594</v>
      </c>
      <c r="Z185" s="75">
        <f>(-1*$J$10*$K$12)+V185+SUM($W$37:W185)</f>
        <v>-297807.68737015553</v>
      </c>
      <c r="AA185" s="66">
        <f>U185-$U$37+SUM($X$48:X185)</f>
        <v>1871279.6423477367</v>
      </c>
      <c r="AB185" s="71">
        <f t="shared" si="56"/>
        <v>5.2835169195006655</v>
      </c>
      <c r="AC185" s="93">
        <f t="shared" si="65"/>
        <v>-394.8070821849592</v>
      </c>
      <c r="AD185" s="91">
        <f t="shared" si="66"/>
        <v>0</v>
      </c>
      <c r="AE185" s="91">
        <f t="shared" si="61"/>
        <v>-394.8070821849592</v>
      </c>
      <c r="AF185" s="64"/>
    </row>
    <row r="186" spans="1:32">
      <c r="A186" s="11">
        <v>37987</v>
      </c>
      <c r="B186" s="11">
        <v>42551</v>
      </c>
      <c r="C186" s="56">
        <v>13</v>
      </c>
      <c r="D186" s="12">
        <f t="shared" si="62"/>
        <v>3265571.3265150469</v>
      </c>
      <c r="E186" s="5">
        <f t="shared" si="46"/>
        <v>-8685.1948056660713</v>
      </c>
      <c r="F186" s="5">
        <f t="shared" si="57"/>
        <v>-4081.3539074588134</v>
      </c>
      <c r="G186" s="5">
        <f t="shared" si="58"/>
        <v>-4603.8408982072569</v>
      </c>
      <c r="H186" s="5">
        <f t="shared" si="47"/>
        <v>-5442.6188775250785</v>
      </c>
      <c r="I186" s="5">
        <f t="shared" si="48"/>
        <v>-544.26188775250785</v>
      </c>
      <c r="J186" s="5">
        <f t="shared" si="49"/>
        <v>-2532.8087300760162</v>
      </c>
      <c r="K186" s="5">
        <f t="shared" si="59"/>
        <v>-229442.49464203996</v>
      </c>
      <c r="L186" s="5">
        <f t="shared" si="60"/>
        <v>16768.303931962932</v>
      </c>
      <c r="M186" s="5">
        <f>(D186-$J$10)+SUM($G$37:G186)+SUM($H$37:H186)+SUM($I$37:I186)+SUM($J$37:J186)+SUM($L$37:L186)-$J$20-(D186*$K$27)</f>
        <v>2210217.8066798612</v>
      </c>
      <c r="N186" s="62">
        <f>(-1*$J$10*$K$12)+SUM($E$37:E186)+SUM($H$37:H186)+SUM($I$37:I186)+SUM($J$37:J186)+K186</f>
        <v>-2294577.9092754726</v>
      </c>
      <c r="O186" s="63">
        <f>(D186-$J$10)+SUM($L$37:L186)</f>
        <v>4053175.2698327433</v>
      </c>
      <c r="P186" s="72">
        <f t="shared" si="50"/>
        <v>0.76641431674575777</v>
      </c>
      <c r="Q186" s="83">
        <f t="shared" si="63"/>
        <v>-17204.884301019672</v>
      </c>
      <c r="R186" s="84">
        <f t="shared" si="51"/>
        <v>16768.303931962932</v>
      </c>
      <c r="S186" s="84">
        <f t="shared" si="52"/>
        <v>-436.58036905674089</v>
      </c>
      <c r="T186" s="89"/>
      <c r="U186" s="5">
        <f t="shared" si="64"/>
        <v>2003244.6400063601</v>
      </c>
      <c r="V186" s="5">
        <f t="shared" si="53"/>
        <v>-21032.446400063604</v>
      </c>
      <c r="W186" s="5">
        <f t="shared" si="54"/>
        <v>-436.58036905674226</v>
      </c>
      <c r="X186" s="5">
        <f t="shared" si="67"/>
        <v>0</v>
      </c>
      <c r="Y186" s="12">
        <f t="shared" si="55"/>
        <v>1882212.1936062966</v>
      </c>
      <c r="Z186" s="75">
        <f>(-1*$J$10*$K$12)+V186+SUM($W$37:W186)</f>
        <v>-298563.91771579848</v>
      </c>
      <c r="AA186" s="66">
        <f>U186-$U$37+SUM($X$48:X186)</f>
        <v>1903244.6400063601</v>
      </c>
      <c r="AB186" s="71">
        <f t="shared" si="56"/>
        <v>5.3746639398604392</v>
      </c>
      <c r="AC186" s="93">
        <f t="shared" si="65"/>
        <v>-436.58036905674226</v>
      </c>
      <c r="AD186" s="91">
        <f t="shared" si="66"/>
        <v>0</v>
      </c>
      <c r="AE186" s="91">
        <f t="shared" si="61"/>
        <v>-436.58036905674226</v>
      </c>
      <c r="AF186" s="64"/>
    </row>
    <row r="187" spans="1:32">
      <c r="A187" s="11">
        <v>37987</v>
      </c>
      <c r="B187" s="11">
        <v>42582</v>
      </c>
      <c r="C187" s="56">
        <v>13</v>
      </c>
      <c r="D187" s="12">
        <f t="shared" si="62"/>
        <v>3291611.4508532793</v>
      </c>
      <c r="E187" s="5">
        <f t="shared" si="46"/>
        <v>-8685.1948056660713</v>
      </c>
      <c r="F187" s="5">
        <f t="shared" si="57"/>
        <v>-4115.3651900209707</v>
      </c>
      <c r="G187" s="5">
        <f t="shared" si="58"/>
        <v>-4569.8296156450997</v>
      </c>
      <c r="H187" s="5">
        <f t="shared" si="47"/>
        <v>-5486.0190847554659</v>
      </c>
      <c r="I187" s="5">
        <f t="shared" si="48"/>
        <v>-548.60190847554657</v>
      </c>
      <c r="J187" s="5">
        <f t="shared" si="49"/>
        <v>-2527.1798624655958</v>
      </c>
      <c r="K187" s="5">
        <f t="shared" si="59"/>
        <v>-230809.60116979718</v>
      </c>
      <c r="L187" s="5">
        <f t="shared" si="60"/>
        <v>16768.303931962932</v>
      </c>
      <c r="M187" s="5">
        <f>(D187-$J$10)+SUM($G$37:G187)+SUM($H$37:H187)+SUM($I$37:I187)+SUM($J$37:J187)+SUM($L$37:L187)-$J$20-(D187*$K$27)</f>
        <v>2238527.4979509576</v>
      </c>
      <c r="N187" s="62">
        <f>(-1*$J$10*$K$12)+SUM($E$37:E187)+SUM($H$37:H187)+SUM($I$37:I187)+SUM($J$37:J187)+K187</f>
        <v>-2313192.0114645925</v>
      </c>
      <c r="O187" s="63">
        <f>(D187-$J$10)+SUM($L$37:L187)</f>
        <v>4095983.6981029385</v>
      </c>
      <c r="P187" s="72">
        <f t="shared" si="50"/>
        <v>0.77070631309571891</v>
      </c>
      <c r="Q187" s="83">
        <f t="shared" si="63"/>
        <v>-17246.995661362678</v>
      </c>
      <c r="R187" s="84">
        <f t="shared" si="51"/>
        <v>16768.303931962932</v>
      </c>
      <c r="S187" s="84">
        <f t="shared" si="52"/>
        <v>-478.69172939974669</v>
      </c>
      <c r="T187" s="89"/>
      <c r="U187" s="5">
        <f t="shared" si="64"/>
        <v>2035763.8991360874</v>
      </c>
      <c r="V187" s="5">
        <f t="shared" si="53"/>
        <v>-21357.638991360873</v>
      </c>
      <c r="W187" s="5">
        <f t="shared" si="54"/>
        <v>-478.69172939974806</v>
      </c>
      <c r="X187" s="5">
        <f t="shared" si="67"/>
        <v>0</v>
      </c>
      <c r="Y187" s="12">
        <f t="shared" si="55"/>
        <v>1914406.2601447266</v>
      </c>
      <c r="Z187" s="75">
        <f>(-1*$J$10*$K$12)+V187+SUM($W$37:W187)</f>
        <v>-299367.80203649553</v>
      </c>
      <c r="AA187" s="66">
        <f>U187-$U$37+SUM($X$48:X187)</f>
        <v>1935763.8991360874</v>
      </c>
      <c r="AB187" s="71">
        <f t="shared" si="56"/>
        <v>5.4661726677610476</v>
      </c>
      <c r="AC187" s="93">
        <f t="shared" si="65"/>
        <v>-478.69172939974806</v>
      </c>
      <c r="AD187" s="91">
        <f t="shared" si="66"/>
        <v>0</v>
      </c>
      <c r="AE187" s="91">
        <f t="shared" si="61"/>
        <v>-478.69172939974806</v>
      </c>
      <c r="AF187" s="64"/>
    </row>
    <row r="188" spans="1:32">
      <c r="A188" s="11">
        <v>37987</v>
      </c>
      <c r="B188" s="11">
        <v>42613</v>
      </c>
      <c r="C188" s="56">
        <v>13</v>
      </c>
      <c r="D188" s="12">
        <f t="shared" si="62"/>
        <v>3317859.222799771</v>
      </c>
      <c r="E188" s="5">
        <f t="shared" si="46"/>
        <v>-8685.1948056660713</v>
      </c>
      <c r="F188" s="5">
        <f t="shared" si="57"/>
        <v>-4149.659899937813</v>
      </c>
      <c r="G188" s="5">
        <f t="shared" si="58"/>
        <v>-4535.5349057282583</v>
      </c>
      <c r="H188" s="5">
        <f t="shared" si="47"/>
        <v>-5529.7653713329519</v>
      </c>
      <c r="I188" s="5">
        <f t="shared" si="48"/>
        <v>-552.97653713329521</v>
      </c>
      <c r="J188" s="5">
        <f t="shared" si="49"/>
        <v>-2521.5111182850537</v>
      </c>
      <c r="K188" s="5">
        <f t="shared" si="59"/>
        <v>-232187.60919698799</v>
      </c>
      <c r="L188" s="5">
        <f t="shared" si="60"/>
        <v>16768.303931962932</v>
      </c>
      <c r="M188" s="5">
        <f>(D188-$J$10)+SUM($G$37:G188)+SUM($H$37:H188)+SUM($I$37:I188)+SUM($J$37:J188)+SUM($L$37:L188)-$J$20-(D188*$K$27)</f>
        <v>2267025.7778697414</v>
      </c>
      <c r="N188" s="62">
        <f>(-1*$J$10*$K$12)+SUM($E$37:E188)+SUM($H$37:H188)+SUM($I$37:I188)+SUM($J$37:J188)+K188</f>
        <v>-2331859.4673242006</v>
      </c>
      <c r="O188" s="63">
        <f>(D188-$J$10)+SUM($L$37:L188)</f>
        <v>4138999.7739813933</v>
      </c>
      <c r="P188" s="72">
        <f t="shared" si="50"/>
        <v>0.77497822316491438</v>
      </c>
      <c r="Q188" s="83">
        <f t="shared" si="63"/>
        <v>-17289.447832417372</v>
      </c>
      <c r="R188" s="84">
        <f t="shared" si="51"/>
        <v>16768.303931962932</v>
      </c>
      <c r="S188" s="84">
        <f t="shared" si="52"/>
        <v>-521.14390045444088</v>
      </c>
      <c r="T188" s="89"/>
      <c r="U188" s="5">
        <f t="shared" si="64"/>
        <v>2068846.6379849652</v>
      </c>
      <c r="V188" s="5">
        <f t="shared" si="53"/>
        <v>-21688.466379849651</v>
      </c>
      <c r="W188" s="5">
        <f t="shared" si="54"/>
        <v>-521.14390045444043</v>
      </c>
      <c r="X188" s="5">
        <f t="shared" si="67"/>
        <v>0</v>
      </c>
      <c r="Y188" s="12">
        <f t="shared" si="55"/>
        <v>1947158.1716051155</v>
      </c>
      <c r="Z188" s="75">
        <f>(-1*$J$10*$K$12)+V188+SUM($W$37:W188)</f>
        <v>-300219.77332543873</v>
      </c>
      <c r="AA188" s="66">
        <f>U188-$U$37+SUM($X$48:X188)</f>
        <v>1968846.6379849652</v>
      </c>
      <c r="AB188" s="71">
        <f t="shared" si="56"/>
        <v>5.5580178686322972</v>
      </c>
      <c r="AC188" s="93">
        <f t="shared" si="65"/>
        <v>-521.14390045444043</v>
      </c>
      <c r="AD188" s="91">
        <f t="shared" si="66"/>
        <v>0</v>
      </c>
      <c r="AE188" s="91">
        <f t="shared" si="61"/>
        <v>-521.14390045444043</v>
      </c>
      <c r="AF188" s="64"/>
    </row>
    <row r="189" spans="1:32">
      <c r="A189" s="11">
        <v>37987</v>
      </c>
      <c r="B189" s="11">
        <v>42643</v>
      </c>
      <c r="C189" s="56">
        <v>13</v>
      </c>
      <c r="D189" s="12">
        <f t="shared" si="62"/>
        <v>3344316.2981657097</v>
      </c>
      <c r="E189" s="5">
        <f t="shared" si="46"/>
        <v>-8685.1948056660713</v>
      </c>
      <c r="F189" s="5">
        <f t="shared" si="57"/>
        <v>-4184.240399103961</v>
      </c>
      <c r="G189" s="5">
        <f t="shared" si="58"/>
        <v>-4500.9544065621103</v>
      </c>
      <c r="H189" s="5">
        <f t="shared" si="47"/>
        <v>-5573.8604969428497</v>
      </c>
      <c r="I189" s="5">
        <f t="shared" si="48"/>
        <v>-557.38604969428491</v>
      </c>
      <c r="J189" s="5">
        <f t="shared" si="49"/>
        <v>-2515.802221293111</v>
      </c>
      <c r="K189" s="5">
        <f t="shared" si="59"/>
        <v>-233576.60565369978</v>
      </c>
      <c r="L189" s="5">
        <f t="shared" si="60"/>
        <v>16768.303931962932</v>
      </c>
      <c r="M189" s="5">
        <f>(D189-$J$10)+SUM($G$37:G189)+SUM($H$37:H189)+SUM($I$37:I189)+SUM($J$37:J189)+SUM($L$37:L189)-$J$20-(D189*$K$27)</f>
        <v>2295714.1575364387</v>
      </c>
      <c r="N189" s="62">
        <f>(-1*$J$10*$K$12)+SUM($E$37:E189)+SUM($H$37:H189)+SUM($I$37:I189)+SUM($J$37:J189)+K189</f>
        <v>-2350580.7073545088</v>
      </c>
      <c r="O189" s="63">
        <f>(D189-$J$10)+SUM($L$37:L189)</f>
        <v>4182225.1532792947</v>
      </c>
      <c r="P189" s="72">
        <f t="shared" si="50"/>
        <v>0.77923061318163955</v>
      </c>
      <c r="Q189" s="83">
        <f t="shared" si="63"/>
        <v>-17332.243573596319</v>
      </c>
      <c r="R189" s="84">
        <f t="shared" si="51"/>
        <v>16768.303931962932</v>
      </c>
      <c r="S189" s="84">
        <f t="shared" si="52"/>
        <v>-563.93964163338751</v>
      </c>
      <c r="T189" s="89"/>
      <c r="U189" s="5">
        <f t="shared" si="64"/>
        <v>2102502.2251834772</v>
      </c>
      <c r="V189" s="5">
        <f t="shared" si="53"/>
        <v>-22025.022251834773</v>
      </c>
      <c r="W189" s="5">
        <f t="shared" si="54"/>
        <v>-563.93964163338524</v>
      </c>
      <c r="X189" s="5">
        <f t="shared" si="67"/>
        <v>0</v>
      </c>
      <c r="Y189" s="12">
        <f t="shared" si="55"/>
        <v>1980477.2029316423</v>
      </c>
      <c r="Z189" s="75">
        <f>(-1*$J$10*$K$12)+V189+SUM($W$37:W189)</f>
        <v>-301120.2688390573</v>
      </c>
      <c r="AA189" s="66">
        <f>U189-$U$37+SUM($X$48:X189)</f>
        <v>2002502.2251834772</v>
      </c>
      <c r="AB189" s="71">
        <f t="shared" si="56"/>
        <v>5.6501741410631316</v>
      </c>
      <c r="AC189" s="93">
        <f t="shared" si="65"/>
        <v>-563.93964163338524</v>
      </c>
      <c r="AD189" s="91">
        <f t="shared" si="66"/>
        <v>0</v>
      </c>
      <c r="AE189" s="91">
        <f t="shared" si="61"/>
        <v>-563.93964163338524</v>
      </c>
      <c r="AF189" s="64"/>
    </row>
    <row r="190" spans="1:32">
      <c r="A190" s="11">
        <v>37987</v>
      </c>
      <c r="B190" s="11">
        <v>42674</v>
      </c>
      <c r="C190" s="56">
        <v>13</v>
      </c>
      <c r="D190" s="12">
        <f t="shared" si="62"/>
        <v>3370984.3459659545</v>
      </c>
      <c r="E190" s="5">
        <f t="shared" si="46"/>
        <v>-8685.1948056660713</v>
      </c>
      <c r="F190" s="5">
        <f t="shared" si="57"/>
        <v>-4219.1090690964938</v>
      </c>
      <c r="G190" s="5">
        <f t="shared" si="58"/>
        <v>-4466.0857365695765</v>
      </c>
      <c r="H190" s="5">
        <f t="shared" si="47"/>
        <v>-5618.3072432765912</v>
      </c>
      <c r="I190" s="5">
        <f t="shared" si="48"/>
        <v>-561.83072432765914</v>
      </c>
      <c r="J190" s="5">
        <f t="shared" si="49"/>
        <v>-2510.0528933935325</v>
      </c>
      <c r="K190" s="5">
        <f t="shared" si="59"/>
        <v>-234976.67816321264</v>
      </c>
      <c r="L190" s="5">
        <f t="shared" si="60"/>
        <v>16768.303931962932</v>
      </c>
      <c r="M190" s="5">
        <f>(D190-$J$10)+SUM($G$37:G190)+SUM($H$37:H190)+SUM($I$37:I190)+SUM($J$37:J190)+SUM($L$37:L190)-$J$20-(D190*$K$27)</f>
        <v>2324594.1601615665</v>
      </c>
      <c r="N190" s="62">
        <f>(-1*$J$10*$K$12)+SUM($E$37:E190)+SUM($H$37:H190)+SUM($I$37:I190)+SUM($J$37:J190)+K190</f>
        <v>-2369356.1655306858</v>
      </c>
      <c r="O190" s="63">
        <f>(D190-$J$10)+SUM($L$37:L190)</f>
        <v>4225661.5050115027</v>
      </c>
      <c r="P190" s="72">
        <f t="shared" si="50"/>
        <v>0.78346403402168263</v>
      </c>
      <c r="Q190" s="83">
        <f t="shared" si="63"/>
        <v>-17375.385666663853</v>
      </c>
      <c r="R190" s="84">
        <f t="shared" si="51"/>
        <v>16768.303931962932</v>
      </c>
      <c r="S190" s="84">
        <f t="shared" si="52"/>
        <v>-607.08173470092152</v>
      </c>
      <c r="T190" s="89"/>
      <c r="U190" s="5">
        <f t="shared" si="64"/>
        <v>2136740.1821749751</v>
      </c>
      <c r="V190" s="5">
        <f t="shared" si="53"/>
        <v>-22367.401821749751</v>
      </c>
      <c r="W190" s="5">
        <f t="shared" si="54"/>
        <v>-607.08173470092242</v>
      </c>
      <c r="X190" s="5">
        <f t="shared" si="67"/>
        <v>0</v>
      </c>
      <c r="Y190" s="12">
        <f t="shared" si="55"/>
        <v>2014372.7803532253</v>
      </c>
      <c r="Z190" s="75">
        <f>(-1*$J$10*$K$12)+V190+SUM($W$37:W190)</f>
        <v>-302069.73014367314</v>
      </c>
      <c r="AA190" s="66">
        <f>U190-$U$37+SUM($X$48:X190)</f>
        <v>2036740.1821749751</v>
      </c>
      <c r="AB190" s="71">
        <f t="shared" si="56"/>
        <v>5.7426159556147587</v>
      </c>
      <c r="AC190" s="93">
        <f t="shared" si="65"/>
        <v>-607.08173470092242</v>
      </c>
      <c r="AD190" s="91">
        <f t="shared" si="66"/>
        <v>0</v>
      </c>
      <c r="AE190" s="91">
        <f t="shared" si="61"/>
        <v>-607.08173470092242</v>
      </c>
      <c r="AF190" s="64"/>
    </row>
    <row r="191" spans="1:32">
      <c r="A191" s="11">
        <v>37987</v>
      </c>
      <c r="B191" s="11">
        <v>42704</v>
      </c>
      <c r="C191" s="56">
        <v>13</v>
      </c>
      <c r="D191" s="12">
        <f t="shared" si="62"/>
        <v>3397865.0485243234</v>
      </c>
      <c r="E191" s="5">
        <f t="shared" si="46"/>
        <v>-8685.1948056660713</v>
      </c>
      <c r="F191" s="5">
        <f t="shared" si="57"/>
        <v>-4254.2683113389639</v>
      </c>
      <c r="G191" s="5">
        <f t="shared" si="58"/>
        <v>-4430.9264943271064</v>
      </c>
      <c r="H191" s="5">
        <f t="shared" si="47"/>
        <v>-5663.1084142072059</v>
      </c>
      <c r="I191" s="5">
        <f t="shared" si="48"/>
        <v>-566.31084142072052</v>
      </c>
      <c r="J191" s="5">
        <f t="shared" si="49"/>
        <v>-2504.262854623239</v>
      </c>
      <c r="K191" s="5">
        <f t="shared" si="59"/>
        <v>-236387.915047527</v>
      </c>
      <c r="L191" s="5">
        <f t="shared" si="60"/>
        <v>16768.303931962932</v>
      </c>
      <c r="M191" s="5">
        <f>(D191-$J$10)+SUM($G$37:G191)+SUM($H$37:H191)+SUM($I$37:I191)+SUM($J$37:J191)+SUM($L$37:L191)-$J$20-(D191*$K$27)</f>
        <v>2353667.3211630057</v>
      </c>
      <c r="N191" s="62">
        <f>(-1*$J$10*$K$12)+SUM($E$37:E191)+SUM($H$37:H191)+SUM($I$37:I191)+SUM($J$37:J191)+K191</f>
        <v>-2388186.2793309167</v>
      </c>
      <c r="O191" s="63">
        <f>(D191-$J$10)+SUM($L$37:L191)</f>
        <v>4269310.5115018338</v>
      </c>
      <c r="P191" s="72">
        <f t="shared" si="50"/>
        <v>0.78767902171263626</v>
      </c>
      <c r="Q191" s="83">
        <f t="shared" si="63"/>
        <v>-17418.876915917237</v>
      </c>
      <c r="R191" s="84">
        <f t="shared" si="51"/>
        <v>16768.303931962932</v>
      </c>
      <c r="S191" s="84">
        <f t="shared" si="52"/>
        <v>-650.57298395430553</v>
      </c>
      <c r="T191" s="89"/>
      <c r="U191" s="5">
        <f t="shared" si="64"/>
        <v>2171570.185685209</v>
      </c>
      <c r="V191" s="5">
        <f t="shared" si="53"/>
        <v>-22715.701856852091</v>
      </c>
      <c r="W191" s="5">
        <f t="shared" si="54"/>
        <v>-650.57298395430507</v>
      </c>
      <c r="X191" s="5">
        <f t="shared" si="67"/>
        <v>0</v>
      </c>
      <c r="Y191" s="12">
        <f t="shared" si="55"/>
        <v>2048854.483828357</v>
      </c>
      <c r="Z191" s="75">
        <f>(-1*$J$10*$K$12)+V191+SUM($W$37:W191)</f>
        <v>-303068.60316272982</v>
      </c>
      <c r="AA191" s="66">
        <f>U191-$U$37+SUM($X$48:X191)</f>
        <v>2071570.185685209</v>
      </c>
      <c r="AB191" s="71">
        <f t="shared" si="56"/>
        <v>5.8353176939707572</v>
      </c>
      <c r="AC191" s="93">
        <f t="shared" si="65"/>
        <v>-650.57298395430507</v>
      </c>
      <c r="AD191" s="91">
        <f t="shared" si="66"/>
        <v>0</v>
      </c>
      <c r="AE191" s="91">
        <f t="shared" si="61"/>
        <v>-650.57298395430507</v>
      </c>
      <c r="AF191" s="64"/>
    </row>
    <row r="192" spans="1:32">
      <c r="A192" s="11">
        <v>37987</v>
      </c>
      <c r="B192" s="11">
        <v>42735</v>
      </c>
      <c r="C192" s="56">
        <v>13</v>
      </c>
      <c r="D192" s="12">
        <f t="shared" si="62"/>
        <v>3424960.1015797202</v>
      </c>
      <c r="E192" s="5">
        <f t="shared" si="46"/>
        <v>-8685.1948056660713</v>
      </c>
      <c r="F192" s="5">
        <f t="shared" si="57"/>
        <v>-4289.7205472667893</v>
      </c>
      <c r="G192" s="5">
        <f t="shared" si="58"/>
        <v>-4395.474258399282</v>
      </c>
      <c r="H192" s="5">
        <f t="shared" si="47"/>
        <v>-5708.2668359662011</v>
      </c>
      <c r="I192" s="5">
        <f t="shared" si="48"/>
        <v>-570.82668359662</v>
      </c>
      <c r="J192" s="5">
        <f t="shared" si="49"/>
        <v>-2498.4318231403395</v>
      </c>
      <c r="K192" s="5">
        <f t="shared" si="59"/>
        <v>-237810.40533293533</v>
      </c>
      <c r="L192" s="5">
        <f t="shared" si="60"/>
        <v>16768.303931962932</v>
      </c>
      <c r="M192" s="5">
        <f>(D192-$J$10)+SUM($G$37:G192)+SUM($H$37:H192)+SUM($I$37:I192)+SUM($J$37:J192)+SUM($L$37:L192)-$J$20-(D192*$K$27)</f>
        <v>2382935.1882638545</v>
      </c>
      <c r="N192" s="62">
        <f>(-1*$J$10*$K$12)+SUM($E$37:E192)+SUM($H$37:H192)+SUM($I$37:I192)+SUM($J$37:J192)+K192</f>
        <v>-2407071.4897646946</v>
      </c>
      <c r="O192" s="63">
        <f>(D192-$J$10)+SUM($L$37:L192)</f>
        <v>4313173.8684891937</v>
      </c>
      <c r="P192" s="72">
        <f t="shared" si="50"/>
        <v>0.79187609791798574</v>
      </c>
      <c r="Q192" s="83">
        <f t="shared" si="63"/>
        <v>-17462.720148369233</v>
      </c>
      <c r="R192" s="84">
        <f t="shared" si="51"/>
        <v>16768.303931962932</v>
      </c>
      <c r="S192" s="84">
        <f t="shared" si="52"/>
        <v>-694.41621640630183</v>
      </c>
      <c r="T192" s="89"/>
      <c r="U192" s="5">
        <f t="shared" si="64"/>
        <v>2207002.0702315811</v>
      </c>
      <c r="V192" s="5">
        <f t="shared" si="53"/>
        <v>-23070.020702315811</v>
      </c>
      <c r="W192" s="5">
        <f t="shared" si="54"/>
        <v>-694.41621640630046</v>
      </c>
      <c r="X192" s="5">
        <f t="shared" si="67"/>
        <v>0</v>
      </c>
      <c r="Y192" s="12">
        <f t="shared" si="55"/>
        <v>2083932.0495292654</v>
      </c>
      <c r="Z192" s="75">
        <f>(-1*$J$10*$K$12)+V192+SUM($W$37:W192)</f>
        <v>-304117.33822459984</v>
      </c>
      <c r="AA192" s="66">
        <f>U192-$U$37+SUM($X$48:X192)</f>
        <v>2107002.0702315811</v>
      </c>
      <c r="AB192" s="71">
        <f t="shared" si="56"/>
        <v>5.9282536883033501</v>
      </c>
      <c r="AC192" s="93">
        <f t="shared" si="65"/>
        <v>-694.41621640630046</v>
      </c>
      <c r="AD192" s="91">
        <f t="shared" si="66"/>
        <v>0</v>
      </c>
      <c r="AE192" s="91">
        <f t="shared" si="61"/>
        <v>-694.41621640630046</v>
      </c>
      <c r="AF192" s="64"/>
    </row>
    <row r="193" spans="1:32">
      <c r="A193" s="11">
        <v>37987</v>
      </c>
      <c r="B193" s="11">
        <v>42766</v>
      </c>
      <c r="C193" s="56">
        <v>14</v>
      </c>
      <c r="D193" s="12">
        <f t="shared" si="62"/>
        <v>3452271.2143931095</v>
      </c>
      <c r="E193" s="5">
        <f t="shared" si="46"/>
        <v>-8685.1948056660713</v>
      </c>
      <c r="F193" s="5">
        <f t="shared" si="57"/>
        <v>-4325.468218494012</v>
      </c>
      <c r="G193" s="5">
        <f t="shared" si="58"/>
        <v>-4359.7265871720583</v>
      </c>
      <c r="H193" s="5">
        <f t="shared" si="47"/>
        <v>-5753.785357321849</v>
      </c>
      <c r="I193" s="5">
        <f t="shared" si="48"/>
        <v>-575.3785357321849</v>
      </c>
      <c r="J193" s="5">
        <f t="shared" si="49"/>
        <v>-2905.0597919383918</v>
      </c>
      <c r="K193" s="5">
        <f t="shared" si="59"/>
        <v>-239244.23875563827</v>
      </c>
      <c r="L193" s="5">
        <f t="shared" si="60"/>
        <v>17774.402167880708</v>
      </c>
      <c r="M193" s="5">
        <f>(D193-$J$10)+SUM($G$37:G193)+SUM($H$37:H193)+SUM($I$37:I193)+SUM($J$37:J193)+SUM($L$37:L193)-$J$20-(D193*$K$27)</f>
        <v>2412992.9195502573</v>
      </c>
      <c r="N193" s="62">
        <f>(-1*$J$10*$K$12)+SUM($E$37:E193)+SUM($H$37:H193)+SUM($I$37:I193)+SUM($J$37:J193)+K193</f>
        <v>-2426424.7416780558</v>
      </c>
      <c r="O193" s="63">
        <f>(D193-$J$10)+SUM($L$37:L193)</f>
        <v>4358259.3834704645</v>
      </c>
      <c r="P193" s="72">
        <f t="shared" si="50"/>
        <v>0.79616507720589724</v>
      </c>
      <c r="Q193" s="83">
        <f t="shared" si="63"/>
        <v>-17919.418490658496</v>
      </c>
      <c r="R193" s="84">
        <f t="shared" si="51"/>
        <v>17774.402167880708</v>
      </c>
      <c r="S193" s="84">
        <f t="shared" si="52"/>
        <v>-145.01632277778845</v>
      </c>
      <c r="T193" s="89"/>
      <c r="U193" s="5">
        <f t="shared" si="64"/>
        <v>2243045.8306727647</v>
      </c>
      <c r="V193" s="5">
        <f t="shared" si="53"/>
        <v>-23430.458306727647</v>
      </c>
      <c r="W193" s="5">
        <f t="shared" si="54"/>
        <v>-145.01632277778936</v>
      </c>
      <c r="X193" s="5">
        <f t="shared" si="67"/>
        <v>0</v>
      </c>
      <c r="Y193" s="12">
        <f t="shared" si="55"/>
        <v>2119615.3723660372</v>
      </c>
      <c r="Z193" s="75">
        <f>(-1*$J$10*$K$12)+V193+SUM($W$37:W193)</f>
        <v>-304622.79215178941</v>
      </c>
      <c r="AA193" s="66">
        <f>U193-$U$37+SUM($X$48:X193)</f>
        <v>2143045.8306727647</v>
      </c>
      <c r="AB193" s="71">
        <f t="shared" si="56"/>
        <v>6.0350803875663841</v>
      </c>
      <c r="AC193" s="93">
        <f t="shared" si="65"/>
        <v>-145.01632277778936</v>
      </c>
      <c r="AD193" s="91">
        <f t="shared" si="66"/>
        <v>0</v>
      </c>
      <c r="AE193" s="91">
        <f t="shared" si="61"/>
        <v>-145.01632277778936</v>
      </c>
      <c r="AF193" s="64"/>
    </row>
    <row r="194" spans="1:32">
      <c r="A194" s="11">
        <v>37987</v>
      </c>
      <c r="B194" s="11">
        <v>42794</v>
      </c>
      <c r="C194" s="56">
        <v>14</v>
      </c>
      <c r="D194" s="12">
        <f t="shared" si="62"/>
        <v>3479800.1098553422</v>
      </c>
      <c r="E194" s="5">
        <f t="shared" si="46"/>
        <v>-8685.1948056660713</v>
      </c>
      <c r="F194" s="5">
        <f t="shared" si="57"/>
        <v>-4361.5137869814625</v>
      </c>
      <c r="G194" s="5">
        <f t="shared" si="58"/>
        <v>-4323.6810186846087</v>
      </c>
      <c r="H194" s="5">
        <f t="shared" si="47"/>
        <v>-5799.6668497589044</v>
      </c>
      <c r="I194" s="5">
        <f t="shared" si="48"/>
        <v>-579.96668497589042</v>
      </c>
      <c r="J194" s="5">
        <f t="shared" si="49"/>
        <v>-2899.1459219291341</v>
      </c>
      <c r="K194" s="5">
        <f t="shared" si="59"/>
        <v>-240689.50576740547</v>
      </c>
      <c r="L194" s="5">
        <f t="shared" si="60"/>
        <v>17774.402167880708</v>
      </c>
      <c r="M194" s="5">
        <f>(D194-$J$10)+SUM($G$37:G194)+SUM($H$37:H194)+SUM($I$37:I194)+SUM($J$37:J194)+SUM($L$37:L194)-$J$20-(D194*$K$27)</f>
        <v>2443248.4896932547</v>
      </c>
      <c r="N194" s="62">
        <f>(-1*$J$10*$K$12)+SUM($E$37:E194)+SUM($H$37:H194)+SUM($I$37:I194)+SUM($J$37:J194)+K194</f>
        <v>-2445833.9829521533</v>
      </c>
      <c r="O194" s="63">
        <f>(D194-$J$10)+SUM($L$37:L194)</f>
        <v>4403562.6811005771</v>
      </c>
      <c r="P194" s="72">
        <f t="shared" si="50"/>
        <v>0.80043400811097565</v>
      </c>
      <c r="Q194" s="83">
        <f t="shared" si="63"/>
        <v>-17963.974262330001</v>
      </c>
      <c r="R194" s="84">
        <f t="shared" si="51"/>
        <v>17774.402167880708</v>
      </c>
      <c r="S194" s="84">
        <f t="shared" si="52"/>
        <v>-189.57209444929322</v>
      </c>
      <c r="T194" s="89"/>
      <c r="U194" s="5">
        <f t="shared" si="64"/>
        <v>2279108.5222281078</v>
      </c>
      <c r="V194" s="5">
        <f t="shared" si="53"/>
        <v>-23791.085222281079</v>
      </c>
      <c r="W194" s="5">
        <f t="shared" si="54"/>
        <v>-189.57209444929276</v>
      </c>
      <c r="X194" s="5">
        <f t="shared" si="67"/>
        <v>0</v>
      </c>
      <c r="Y194" s="12">
        <f t="shared" si="55"/>
        <v>2155317.4370058267</v>
      </c>
      <c r="Z194" s="75">
        <f>(-1*$J$10*$K$12)+V194+SUM($W$37:W194)</f>
        <v>-305172.99116179219</v>
      </c>
      <c r="AA194" s="66">
        <f>U194-$U$37+SUM($X$48:X194)</f>
        <v>2179108.5222281078</v>
      </c>
      <c r="AB194" s="71">
        <f t="shared" si="56"/>
        <v>6.1405680887166705</v>
      </c>
      <c r="AC194" s="93">
        <f t="shared" si="65"/>
        <v>-189.57209444929276</v>
      </c>
      <c r="AD194" s="91">
        <f t="shared" si="66"/>
        <v>0</v>
      </c>
      <c r="AE194" s="91">
        <f t="shared" si="61"/>
        <v>-189.57209444929276</v>
      </c>
      <c r="AF194" s="64"/>
    </row>
    <row r="195" spans="1:32">
      <c r="A195" s="11">
        <v>37987</v>
      </c>
      <c r="B195" s="11">
        <v>42825</v>
      </c>
      <c r="C195" s="56">
        <v>14</v>
      </c>
      <c r="D195" s="12">
        <f t="shared" si="62"/>
        <v>3507548.5245958436</v>
      </c>
      <c r="E195" s="5">
        <f t="shared" si="46"/>
        <v>-8685.1948056660713</v>
      </c>
      <c r="F195" s="5">
        <f t="shared" si="57"/>
        <v>-4397.859735206308</v>
      </c>
      <c r="G195" s="5">
        <f t="shared" si="58"/>
        <v>-4287.3350704597633</v>
      </c>
      <c r="H195" s="5">
        <f t="shared" si="47"/>
        <v>-5845.9142076597391</v>
      </c>
      <c r="I195" s="5">
        <f t="shared" si="48"/>
        <v>-584.59142076597402</v>
      </c>
      <c r="J195" s="5">
        <f t="shared" si="49"/>
        <v>-2893.1902022880445</v>
      </c>
      <c r="K195" s="5">
        <f t="shared" si="59"/>
        <v>-242146.29754128182</v>
      </c>
      <c r="L195" s="5">
        <f t="shared" si="60"/>
        <v>17774.402167880708</v>
      </c>
      <c r="M195" s="5">
        <f>(D195-$J$10)+SUM($G$37:G195)+SUM($H$37:H195)+SUM($I$37:I195)+SUM($J$37:J195)+SUM($L$37:L195)-$J$20-(D195*$K$27)</f>
        <v>2473703.4839265873</v>
      </c>
      <c r="N195" s="62">
        <f>(-1*$J$10*$K$12)+SUM($E$37:E195)+SUM($H$37:H195)+SUM($I$37:I195)+SUM($J$37:J195)+K195</f>
        <v>-2465299.6653624093</v>
      </c>
      <c r="O195" s="63">
        <f>(D195-$J$10)+SUM($L$37:L195)</f>
        <v>4449085.498008959</v>
      </c>
      <c r="P195" s="72">
        <f t="shared" si="50"/>
        <v>0.80468344701410766</v>
      </c>
      <c r="Q195" s="83">
        <f t="shared" si="63"/>
        <v>-18008.890636379831</v>
      </c>
      <c r="R195" s="84">
        <f t="shared" si="51"/>
        <v>17774.402167880708</v>
      </c>
      <c r="S195" s="84">
        <f t="shared" si="52"/>
        <v>-234.48846849912297</v>
      </c>
      <c r="T195" s="89"/>
      <c r="U195" s="5">
        <f t="shared" si="64"/>
        <v>2315793.9140249835</v>
      </c>
      <c r="V195" s="5">
        <f t="shared" si="53"/>
        <v>-24157.939140249837</v>
      </c>
      <c r="W195" s="5">
        <f t="shared" si="54"/>
        <v>-234.48846849912115</v>
      </c>
      <c r="X195" s="5">
        <f t="shared" si="67"/>
        <v>0</v>
      </c>
      <c r="Y195" s="12">
        <f t="shared" si="55"/>
        <v>2191635.9748847336</v>
      </c>
      <c r="Z195" s="75">
        <f>(-1*$J$10*$K$12)+V195+SUM($W$37:W195)</f>
        <v>-305774.33354826004</v>
      </c>
      <c r="AA195" s="66">
        <f>U195-$U$37+SUM($X$48:X195)</f>
        <v>2215793.9140249835</v>
      </c>
      <c r="AB195" s="71">
        <f t="shared" si="56"/>
        <v>6.2465006735932178</v>
      </c>
      <c r="AC195" s="93">
        <f t="shared" si="65"/>
        <v>-234.48846849912115</v>
      </c>
      <c r="AD195" s="91">
        <f t="shared" si="66"/>
        <v>0</v>
      </c>
      <c r="AE195" s="91">
        <f t="shared" si="61"/>
        <v>-234.48846849912115</v>
      </c>
      <c r="AF195" s="64"/>
    </row>
    <row r="196" spans="1:32">
      <c r="A196" s="11">
        <v>37987</v>
      </c>
      <c r="B196" s="11">
        <v>42855</v>
      </c>
      <c r="C196" s="56">
        <v>14</v>
      </c>
      <c r="D196" s="12">
        <f t="shared" si="62"/>
        <v>3535518.2090921649</v>
      </c>
      <c r="E196" s="5">
        <f t="shared" si="46"/>
        <v>-8685.1948056660713</v>
      </c>
      <c r="F196" s="5">
        <f t="shared" si="57"/>
        <v>-4434.5085663330265</v>
      </c>
      <c r="G196" s="5">
        <f t="shared" si="58"/>
        <v>-4250.6862393330439</v>
      </c>
      <c r="H196" s="5">
        <f t="shared" si="47"/>
        <v>-5892.530348486941</v>
      </c>
      <c r="I196" s="5">
        <f t="shared" si="48"/>
        <v>-589.25303484869414</v>
      </c>
      <c r="J196" s="5">
        <f t="shared" si="49"/>
        <v>-2887.1923435369313</v>
      </c>
      <c r="K196" s="5">
        <f t="shared" si="59"/>
        <v>-243614.70597733869</v>
      </c>
      <c r="L196" s="5">
        <f t="shared" si="60"/>
        <v>17774.402167880708</v>
      </c>
      <c r="M196" s="5">
        <f>(D196-$J$10)+SUM($G$37:G196)+SUM($H$37:H196)+SUM($I$37:I196)+SUM($J$37:J196)+SUM($L$37:L196)-$J$20-(D196*$K$27)</f>
        <v>2504359.5001885262</v>
      </c>
      <c r="N196" s="62">
        <f>(-1*$J$10*$K$12)+SUM($E$37:E196)+SUM($H$37:H196)+SUM($I$37:I196)+SUM($J$37:J196)+K196</f>
        <v>-2484822.244331005</v>
      </c>
      <c r="O196" s="63">
        <f>(D196-$J$10)+SUM($L$37:L196)</f>
        <v>4494829.5846731616</v>
      </c>
      <c r="P196" s="72">
        <f t="shared" si="50"/>
        <v>0.80891393536414347</v>
      </c>
      <c r="Q196" s="83">
        <f t="shared" si="63"/>
        <v>-18054.170532538639</v>
      </c>
      <c r="R196" s="84">
        <f t="shared" si="51"/>
        <v>17774.402167880708</v>
      </c>
      <c r="S196" s="84">
        <f t="shared" si="52"/>
        <v>-279.76836465793167</v>
      </c>
      <c r="T196" s="89"/>
      <c r="U196" s="5">
        <f t="shared" si="64"/>
        <v>2353112.3430336178</v>
      </c>
      <c r="V196" s="5">
        <f t="shared" si="53"/>
        <v>-24531.123430336178</v>
      </c>
      <c r="W196" s="5">
        <f t="shared" si="54"/>
        <v>-279.76836465793031</v>
      </c>
      <c r="X196" s="5">
        <f t="shared" si="67"/>
        <v>0</v>
      </c>
      <c r="Y196" s="12">
        <f t="shared" si="55"/>
        <v>2228581.2196032815</v>
      </c>
      <c r="Z196" s="75">
        <f>(-1*$J$10*$K$12)+V196+SUM($W$37:W196)</f>
        <v>-306427.2862030043</v>
      </c>
      <c r="AA196" s="66">
        <f>U196-$U$37+SUM($X$48:X196)</f>
        <v>2253112.3430336178</v>
      </c>
      <c r="AB196" s="71">
        <f t="shared" si="56"/>
        <v>6.3528450124410867</v>
      </c>
      <c r="AC196" s="93">
        <f t="shared" si="65"/>
        <v>-279.76836465793031</v>
      </c>
      <c r="AD196" s="91">
        <f t="shared" si="66"/>
        <v>0</v>
      </c>
      <c r="AE196" s="91">
        <f t="shared" si="61"/>
        <v>-279.76836465793031</v>
      </c>
      <c r="AF196" s="64"/>
    </row>
    <row r="197" spans="1:32">
      <c r="A197" s="11">
        <v>37987</v>
      </c>
      <c r="B197" s="11">
        <v>42886</v>
      </c>
      <c r="C197" s="56">
        <v>14</v>
      </c>
      <c r="D197" s="12">
        <f t="shared" si="62"/>
        <v>3563710.9277804121</v>
      </c>
      <c r="E197" s="5">
        <f t="shared" si="46"/>
        <v>-8685.1948056660713</v>
      </c>
      <c r="F197" s="5">
        <f t="shared" si="57"/>
        <v>-4471.462804385802</v>
      </c>
      <c r="G197" s="5">
        <f t="shared" si="58"/>
        <v>-4213.7320012802693</v>
      </c>
      <c r="H197" s="5">
        <f t="shared" si="47"/>
        <v>-5939.5182129673531</v>
      </c>
      <c r="I197" s="5">
        <f t="shared" si="48"/>
        <v>-593.95182129673537</v>
      </c>
      <c r="J197" s="5">
        <f t="shared" si="49"/>
        <v>-2881.1520542579028</v>
      </c>
      <c r="K197" s="5">
        <f t="shared" si="59"/>
        <v>-245094.82370847167</v>
      </c>
      <c r="L197" s="5">
        <f t="shared" si="60"/>
        <v>17774.402167880708</v>
      </c>
      <c r="M197" s="5">
        <f>(D197-$J$10)+SUM($G$37:G197)+SUM($H$37:H197)+SUM($I$37:I197)+SUM($J$37:J197)+SUM($L$37:L197)-$J$20-(D197*$K$27)</f>
        <v>2535218.1492237193</v>
      </c>
      <c r="N197" s="62">
        <f>(-1*$J$10*$K$12)+SUM($E$37:E197)+SUM($H$37:H197)+SUM($I$37:I197)+SUM($J$37:J197)+K197</f>
        <v>-2504402.1789563261</v>
      </c>
      <c r="O197" s="63">
        <f>(D197-$J$10)+SUM($L$37:L197)</f>
        <v>4540796.7055292893</v>
      </c>
      <c r="P197" s="72">
        <f t="shared" si="50"/>
        <v>0.81312600016248249</v>
      </c>
      <c r="Q197" s="83">
        <f t="shared" si="63"/>
        <v>-18099.816894188065</v>
      </c>
      <c r="R197" s="84">
        <f t="shared" si="51"/>
        <v>17774.402167880708</v>
      </c>
      <c r="S197" s="84">
        <f t="shared" si="52"/>
        <v>-325.41472630735734</v>
      </c>
      <c r="T197" s="89"/>
      <c r="U197" s="5">
        <f t="shared" si="64"/>
        <v>2391074.3147049178</v>
      </c>
      <c r="V197" s="5">
        <f t="shared" si="53"/>
        <v>-24910.743147049179</v>
      </c>
      <c r="W197" s="5">
        <f t="shared" si="54"/>
        <v>-325.41472630735507</v>
      </c>
      <c r="X197" s="5">
        <f t="shared" si="67"/>
        <v>0</v>
      </c>
      <c r="Y197" s="12">
        <f t="shared" si="55"/>
        <v>2266163.5715578687</v>
      </c>
      <c r="Z197" s="75">
        <f>(-1*$J$10*$K$12)+V197+SUM($W$37:W197)</f>
        <v>-307132.32064602466</v>
      </c>
      <c r="AA197" s="66">
        <f>U197-$U$37+SUM($X$48:X197)</f>
        <v>2291074.3147049178</v>
      </c>
      <c r="AB197" s="71">
        <f t="shared" si="56"/>
        <v>6.4595676218180262</v>
      </c>
      <c r="AC197" s="93">
        <f t="shared" si="65"/>
        <v>-325.41472630735507</v>
      </c>
      <c r="AD197" s="91">
        <f t="shared" si="66"/>
        <v>0</v>
      </c>
      <c r="AE197" s="91">
        <f t="shared" si="61"/>
        <v>-325.41472630735507</v>
      </c>
      <c r="AF197" s="64"/>
    </row>
    <row r="198" spans="1:32">
      <c r="A198" s="11">
        <v>37987</v>
      </c>
      <c r="B198" s="11">
        <v>42916</v>
      </c>
      <c r="C198" s="56">
        <v>14</v>
      </c>
      <c r="D198" s="12">
        <f t="shared" si="62"/>
        <v>3592128.4591665519</v>
      </c>
      <c r="E198" s="5">
        <f t="shared" si="46"/>
        <v>-8685.1948056660713</v>
      </c>
      <c r="F198" s="5">
        <f t="shared" si="57"/>
        <v>-4508.7249944223504</v>
      </c>
      <c r="G198" s="5">
        <f t="shared" si="58"/>
        <v>-4176.4698112437191</v>
      </c>
      <c r="H198" s="5">
        <f t="shared" si="47"/>
        <v>-5986.8807652775868</v>
      </c>
      <c r="I198" s="5">
        <f t="shared" si="48"/>
        <v>-598.68807652775865</v>
      </c>
      <c r="J198" s="5">
        <f t="shared" si="49"/>
        <v>-2875.0690410809739</v>
      </c>
      <c r="K198" s="5">
        <f t="shared" si="59"/>
        <v>-246586.744106244</v>
      </c>
      <c r="L198" s="5">
        <f t="shared" si="60"/>
        <v>17774.402167880708</v>
      </c>
      <c r="M198" s="5">
        <f>(D198-$J$10)+SUM($G$37:G198)+SUM($H$37:H198)+SUM($I$37:I198)+SUM($J$37:J198)+SUM($L$37:L198)-$J$20-(D198*$K$27)</f>
        <v>2566281.0546858376</v>
      </c>
      <c r="N198" s="62">
        <f>(-1*$J$10*$K$12)+SUM($E$37:E198)+SUM($H$37:H198)+SUM($I$37:I198)+SUM($J$37:J198)+K198</f>
        <v>-2524039.9320426509</v>
      </c>
      <c r="O198" s="63">
        <f>(D198-$J$10)+SUM($L$37:L198)</f>
        <v>4586988.63908331</v>
      </c>
      <c r="P198" s="72">
        <f t="shared" si="50"/>
        <v>0.81732015442844419</v>
      </c>
      <c r="Q198" s="83">
        <f t="shared" si="63"/>
        <v>-18145.832688552389</v>
      </c>
      <c r="R198" s="84">
        <f t="shared" si="51"/>
        <v>17774.402167880708</v>
      </c>
      <c r="S198" s="84">
        <f t="shared" si="52"/>
        <v>-371.43052067168173</v>
      </c>
      <c r="T198" s="89"/>
      <c r="U198" s="5">
        <f t="shared" si="64"/>
        <v>2429690.5056921919</v>
      </c>
      <c r="V198" s="5">
        <f t="shared" si="53"/>
        <v>-25296.905056921918</v>
      </c>
      <c r="W198" s="5">
        <f t="shared" si="54"/>
        <v>-371.4305206716831</v>
      </c>
      <c r="X198" s="5">
        <f t="shared" si="67"/>
        <v>0</v>
      </c>
      <c r="Y198" s="12">
        <f t="shared" si="55"/>
        <v>2304393.6006352701</v>
      </c>
      <c r="Z198" s="75">
        <f>(-1*$J$10*$K$12)+V198+SUM($W$37:W198)</f>
        <v>-307889.91307656909</v>
      </c>
      <c r="AA198" s="66">
        <f>U198-$U$37+SUM($X$48:X198)</f>
        <v>2329690.5056921919</v>
      </c>
      <c r="AB198" s="71">
        <f t="shared" si="56"/>
        <v>6.566634718276144</v>
      </c>
      <c r="AC198" s="93">
        <f t="shared" si="65"/>
        <v>-371.4305206716831</v>
      </c>
      <c r="AD198" s="91">
        <f t="shared" si="66"/>
        <v>0</v>
      </c>
      <c r="AE198" s="91">
        <f t="shared" si="61"/>
        <v>-371.4305206716831</v>
      </c>
      <c r="AF198" s="64"/>
    </row>
    <row r="199" spans="1:32">
      <c r="A199" s="11">
        <v>37987</v>
      </c>
      <c r="B199" s="11">
        <v>42947</v>
      </c>
      <c r="C199" s="56">
        <v>14</v>
      </c>
      <c r="D199" s="12">
        <f t="shared" si="62"/>
        <v>3620772.5959386076</v>
      </c>
      <c r="E199" s="5">
        <f t="shared" si="46"/>
        <v>-8685.1948056660713</v>
      </c>
      <c r="F199" s="5">
        <f t="shared" si="57"/>
        <v>-4546.2977027092038</v>
      </c>
      <c r="G199" s="5">
        <f t="shared" si="58"/>
        <v>-4138.8971029568675</v>
      </c>
      <c r="H199" s="5">
        <f t="shared" si="47"/>
        <v>-6034.620993231013</v>
      </c>
      <c r="I199" s="5">
        <f t="shared" si="48"/>
        <v>-603.46209932310126</v>
      </c>
      <c r="J199" s="5">
        <f t="shared" si="49"/>
        <v>-2868.9430086715874</v>
      </c>
      <c r="K199" s="5">
        <f t="shared" si="59"/>
        <v>-248090.56128677691</v>
      </c>
      <c r="L199" s="5">
        <f t="shared" si="60"/>
        <v>17774.402167880708</v>
      </c>
      <c r="M199" s="5">
        <f>(D199-$J$10)+SUM($G$37:G199)+SUM($H$37:H199)+SUM($I$37:I199)+SUM($J$37:J199)+SUM($L$37:L199)-$J$20-(D199*$K$27)</f>
        <v>2597549.8532410585</v>
      </c>
      <c r="N199" s="62">
        <f>(-1*$J$10*$K$12)+SUM($E$37:E199)+SUM($H$37:H199)+SUM($I$37:I199)+SUM($J$37:J199)+K199</f>
        <v>-2543735.9701300752</v>
      </c>
      <c r="O199" s="63">
        <f>(D199-$J$10)+SUM($L$37:L199)</f>
        <v>4633407.1780232461</v>
      </c>
      <c r="P199" s="72">
        <f t="shared" si="50"/>
        <v>0.82149689764630507</v>
      </c>
      <c r="Q199" s="83">
        <f t="shared" si="63"/>
        <v>-18192.220906891773</v>
      </c>
      <c r="R199" s="84">
        <f t="shared" si="51"/>
        <v>17774.402167880708</v>
      </c>
      <c r="S199" s="84">
        <f t="shared" si="52"/>
        <v>-417.81873901106519</v>
      </c>
      <c r="T199" s="89"/>
      <c r="U199" s="5">
        <f t="shared" si="64"/>
        <v>2468971.7666166457</v>
      </c>
      <c r="V199" s="5">
        <f t="shared" si="53"/>
        <v>-25689.717666166456</v>
      </c>
      <c r="W199" s="5">
        <f t="shared" si="54"/>
        <v>-417.81873901106519</v>
      </c>
      <c r="X199" s="5">
        <f t="shared" si="67"/>
        <v>0</v>
      </c>
      <c r="Y199" s="12">
        <f t="shared" si="55"/>
        <v>2343282.0489504794</v>
      </c>
      <c r="Z199" s="75">
        <f>(-1*$J$10*$K$12)+V199+SUM($W$37:W199)</f>
        <v>-308700.54442482471</v>
      </c>
      <c r="AA199" s="66">
        <f>U199-$U$37+SUM($X$48:X199)</f>
        <v>2368971.7666166457</v>
      </c>
      <c r="AB199" s="71">
        <f t="shared" si="56"/>
        <v>6.6740122730607681</v>
      </c>
      <c r="AC199" s="93">
        <f t="shared" si="65"/>
        <v>-417.81873901106519</v>
      </c>
      <c r="AD199" s="91">
        <f t="shared" si="66"/>
        <v>0</v>
      </c>
      <c r="AE199" s="91">
        <f t="shared" si="61"/>
        <v>-417.81873901106519</v>
      </c>
      <c r="AF199" s="64"/>
    </row>
    <row r="200" spans="1:32">
      <c r="A200" s="11">
        <v>37987</v>
      </c>
      <c r="B200" s="11">
        <v>42978</v>
      </c>
      <c r="C200" s="56">
        <v>14</v>
      </c>
      <c r="D200" s="12">
        <f t="shared" si="62"/>
        <v>3649645.1450797482</v>
      </c>
      <c r="E200" s="5">
        <f t="shared" si="46"/>
        <v>-8685.1948056660713</v>
      </c>
      <c r="F200" s="5">
        <f t="shared" si="57"/>
        <v>-4584.1835168984462</v>
      </c>
      <c r="G200" s="5">
        <f t="shared" si="58"/>
        <v>-4101.0112887676241</v>
      </c>
      <c r="H200" s="5">
        <f t="shared" si="47"/>
        <v>-6082.741908466247</v>
      </c>
      <c r="I200" s="5">
        <f t="shared" si="48"/>
        <v>-608.27419084662472</v>
      </c>
      <c r="J200" s="5">
        <f t="shared" si="49"/>
        <v>-2862.7736597180865</v>
      </c>
      <c r="K200" s="5">
        <f t="shared" si="59"/>
        <v>-249606.3701166868</v>
      </c>
      <c r="L200" s="5">
        <f t="shared" si="60"/>
        <v>17774.402167880708</v>
      </c>
      <c r="M200" s="5">
        <f>(D200-$J$10)+SUM($G$37:G200)+SUM($H$37:H200)+SUM($I$37:I200)+SUM($J$37:J200)+SUM($L$37:L200)-$J$20-(D200*$K$27)</f>
        <v>2629026.1946723713</v>
      </c>
      <c r="N200" s="62">
        <f>(-1*$J$10*$K$12)+SUM($E$37:E200)+SUM($H$37:H200)+SUM($I$37:I200)+SUM($J$37:J200)+K200</f>
        <v>-2563490.7635246827</v>
      </c>
      <c r="O200" s="63">
        <f>(D200-$J$10)+SUM($L$37:L200)</f>
        <v>4680054.1293322677</v>
      </c>
      <c r="P200" s="72">
        <f t="shared" si="50"/>
        <v>0.82565671619483694</v>
      </c>
      <c r="Q200" s="83">
        <f t="shared" si="63"/>
        <v>-18238.984564697028</v>
      </c>
      <c r="R200" s="84">
        <f t="shared" si="51"/>
        <v>17774.402167880708</v>
      </c>
      <c r="S200" s="84">
        <f t="shared" si="52"/>
        <v>-464.5823968163204</v>
      </c>
      <c r="T200" s="89"/>
      <c r="U200" s="5">
        <f t="shared" si="64"/>
        <v>2508929.1248773513</v>
      </c>
      <c r="V200" s="5">
        <f t="shared" si="53"/>
        <v>-26089.291248773516</v>
      </c>
      <c r="W200" s="5">
        <f t="shared" si="54"/>
        <v>-464.58239681632176</v>
      </c>
      <c r="X200" s="5">
        <f t="shared" si="67"/>
        <v>0</v>
      </c>
      <c r="Y200" s="12">
        <f t="shared" si="55"/>
        <v>2382839.8336285776</v>
      </c>
      <c r="Z200" s="75">
        <f>(-1*$J$10*$K$12)+V200+SUM($W$37:W200)</f>
        <v>-309564.70040424808</v>
      </c>
      <c r="AA200" s="66">
        <f>U200-$U$37+SUM($X$48:X200)</f>
        <v>2408929.1248773513</v>
      </c>
      <c r="AB200" s="71">
        <f t="shared" si="56"/>
        <v>6.7816660676479836</v>
      </c>
      <c r="AC200" s="93">
        <f t="shared" si="65"/>
        <v>-464.58239681632176</v>
      </c>
      <c r="AD200" s="91">
        <f t="shared" si="66"/>
        <v>0</v>
      </c>
      <c r="AE200" s="91">
        <f t="shared" si="61"/>
        <v>-464.58239681632176</v>
      </c>
      <c r="AF200" s="64"/>
    </row>
    <row r="201" spans="1:32">
      <c r="A201" s="11">
        <v>37987</v>
      </c>
      <c r="B201" s="11">
        <v>43008</v>
      </c>
      <c r="C201" s="56">
        <v>14</v>
      </c>
      <c r="D201" s="12">
        <f t="shared" si="62"/>
        <v>3678747.927982281</v>
      </c>
      <c r="E201" s="5">
        <f t="shared" si="46"/>
        <v>-8685.1948056660713</v>
      </c>
      <c r="F201" s="5">
        <f t="shared" si="57"/>
        <v>-4622.3850462059345</v>
      </c>
      <c r="G201" s="5">
        <f t="shared" si="58"/>
        <v>-4062.8097594601368</v>
      </c>
      <c r="H201" s="5">
        <f t="shared" si="47"/>
        <v>-6131.246546637135</v>
      </c>
      <c r="I201" s="5">
        <f t="shared" si="48"/>
        <v>-613.1246546637135</v>
      </c>
      <c r="J201" s="5">
        <f t="shared" si="49"/>
        <v>-2856.560694919086</v>
      </c>
      <c r="K201" s="5">
        <f t="shared" si="59"/>
        <v>-251134.26621906977</v>
      </c>
      <c r="L201" s="5">
        <f t="shared" si="60"/>
        <v>17774.402167880708</v>
      </c>
      <c r="M201" s="5">
        <f>(D201-$J$10)+SUM($G$37:G201)+SUM($H$37:H201)+SUM($I$37:I201)+SUM($J$37:J201)+SUM($L$37:L201)-$J$20-(D201*$K$27)</f>
        <v>2660711.7419847217</v>
      </c>
      <c r="N201" s="62">
        <f>(-1*$J$10*$K$12)+SUM($E$37:E201)+SUM($H$37:H201)+SUM($I$37:I201)+SUM($J$37:J201)+K201</f>
        <v>-2583304.7863289514</v>
      </c>
      <c r="O201" s="63">
        <f>(D201-$J$10)+SUM($L$37:L201)</f>
        <v>4726931.3144026808</v>
      </c>
      <c r="P201" s="72">
        <f t="shared" si="50"/>
        <v>0.82980008376013814</v>
      </c>
      <c r="Q201" s="83">
        <f t="shared" si="63"/>
        <v>-18286.126701886005</v>
      </c>
      <c r="R201" s="84">
        <f t="shared" si="51"/>
        <v>17774.402167880708</v>
      </c>
      <c r="S201" s="84">
        <f t="shared" si="52"/>
        <v>-511.72453400529776</v>
      </c>
      <c r="T201" s="89"/>
      <c r="U201" s="5">
        <f t="shared" si="64"/>
        <v>2549573.7875064122</v>
      </c>
      <c r="V201" s="5">
        <f t="shared" si="53"/>
        <v>-26495.737875064122</v>
      </c>
      <c r="W201" s="5">
        <f t="shared" si="54"/>
        <v>-511.72453400529821</v>
      </c>
      <c r="X201" s="5">
        <f t="shared" si="67"/>
        <v>0</v>
      </c>
      <c r="Y201" s="12">
        <f t="shared" si="55"/>
        <v>2423078.0496313483</v>
      </c>
      <c r="Z201" s="75">
        <f>(-1*$J$10*$K$12)+V201+SUM($W$37:W201)</f>
        <v>-310482.87156454398</v>
      </c>
      <c r="AA201" s="66">
        <f>U201-$U$37+SUM($X$48:X201)</f>
        <v>2449573.7875064122</v>
      </c>
      <c r="AB201" s="71">
        <f t="shared" si="56"/>
        <v>6.8895617499375925</v>
      </c>
      <c r="AC201" s="93">
        <f t="shared" si="65"/>
        <v>-511.72453400529821</v>
      </c>
      <c r="AD201" s="91">
        <f t="shared" si="66"/>
        <v>0</v>
      </c>
      <c r="AE201" s="91">
        <f t="shared" si="61"/>
        <v>-511.72453400529821</v>
      </c>
      <c r="AF201" s="64"/>
    </row>
    <row r="202" spans="1:32">
      <c r="A202" s="11">
        <v>37987</v>
      </c>
      <c r="B202" s="11">
        <v>43039</v>
      </c>
      <c r="C202" s="56">
        <v>14</v>
      </c>
      <c r="D202" s="12">
        <f t="shared" si="62"/>
        <v>3708082.7805625503</v>
      </c>
      <c r="E202" s="5">
        <f t="shared" si="46"/>
        <v>-8685.1948056660713</v>
      </c>
      <c r="F202" s="5">
        <f t="shared" si="57"/>
        <v>-4660.9049215909836</v>
      </c>
      <c r="G202" s="5">
        <f t="shared" si="58"/>
        <v>-4024.2898840750877</v>
      </c>
      <c r="H202" s="5">
        <f t="shared" si="47"/>
        <v>-6180.1379676042498</v>
      </c>
      <c r="I202" s="5">
        <f t="shared" si="48"/>
        <v>-618.01379676042507</v>
      </c>
      <c r="J202" s="5">
        <f t="shared" si="49"/>
        <v>-2850.3038129707875</v>
      </c>
      <c r="K202" s="5">
        <f t="shared" si="59"/>
        <v>-252674.34597953391</v>
      </c>
      <c r="L202" s="5">
        <f t="shared" si="60"/>
        <v>17774.402167880708</v>
      </c>
      <c r="M202" s="5">
        <f>(D202-$J$10)+SUM($G$37:G202)+SUM($H$37:H202)+SUM($I$37:I202)+SUM($J$37:J202)+SUM($L$37:L202)-$J$20-(D202*$K$27)</f>
        <v>2692608.1715109968</v>
      </c>
      <c r="N202" s="62">
        <f>(-1*$J$10*$K$12)+SUM($E$37:E202)+SUM($H$37:H202)+SUM($I$37:I202)+SUM($J$37:J202)+K202</f>
        <v>-2603178.5164724174</v>
      </c>
      <c r="O202" s="63">
        <f>(D202-$J$10)+SUM($L$37:L202)</f>
        <v>4774040.5691508306</v>
      </c>
      <c r="P202" s="72">
        <f t="shared" si="50"/>
        <v>0.83392746173249821</v>
      </c>
      <c r="Q202" s="83">
        <f t="shared" si="63"/>
        <v>-18333.650383001535</v>
      </c>
      <c r="R202" s="84">
        <f t="shared" si="51"/>
        <v>17774.402167880708</v>
      </c>
      <c r="S202" s="84">
        <f t="shared" si="52"/>
        <v>-559.24821512082781</v>
      </c>
      <c r="T202" s="89"/>
      <c r="U202" s="5">
        <f t="shared" si="64"/>
        <v>2590917.1440700395</v>
      </c>
      <c r="V202" s="5">
        <f t="shared" si="53"/>
        <v>-26909.171440700396</v>
      </c>
      <c r="W202" s="5">
        <f t="shared" si="54"/>
        <v>-559.24821512082599</v>
      </c>
      <c r="X202" s="5">
        <f t="shared" si="67"/>
        <v>0</v>
      </c>
      <c r="Y202" s="12">
        <f t="shared" si="55"/>
        <v>2464007.972629339</v>
      </c>
      <c r="Z202" s="75">
        <f>(-1*$J$10*$K$12)+V202+SUM($W$37:W202)</f>
        <v>-311455.55334530107</v>
      </c>
      <c r="AA202" s="66">
        <f>U202-$U$37+SUM($X$48:X202)</f>
        <v>2490917.1440700395</v>
      </c>
      <c r="AB202" s="71">
        <f t="shared" si="56"/>
        <v>6.9976648909144261</v>
      </c>
      <c r="AC202" s="93">
        <f t="shared" si="65"/>
        <v>-559.24821512082599</v>
      </c>
      <c r="AD202" s="91">
        <f t="shared" si="66"/>
        <v>0</v>
      </c>
      <c r="AE202" s="91">
        <f t="shared" si="61"/>
        <v>-559.24821512082599</v>
      </c>
      <c r="AF202" s="64"/>
    </row>
    <row r="203" spans="1:32">
      <c r="A203" s="11">
        <v>37987</v>
      </c>
      <c r="B203" s="11">
        <v>43069</v>
      </c>
      <c r="C203" s="56">
        <v>14</v>
      </c>
      <c r="D203" s="12">
        <f t="shared" si="62"/>
        <v>3737651.5533767561</v>
      </c>
      <c r="E203" s="5">
        <f t="shared" si="46"/>
        <v>-8685.1948056660713</v>
      </c>
      <c r="F203" s="5">
        <f t="shared" si="57"/>
        <v>-4699.7457959375752</v>
      </c>
      <c r="G203" s="5">
        <f t="shared" si="58"/>
        <v>-3985.4490097284956</v>
      </c>
      <c r="H203" s="5">
        <f t="shared" si="47"/>
        <v>-6229.4192556279268</v>
      </c>
      <c r="I203" s="5">
        <f t="shared" si="48"/>
        <v>-622.94192556279268</v>
      </c>
      <c r="J203" s="5">
        <f t="shared" si="49"/>
        <v>-2844.0027105542117</v>
      </c>
      <c r="K203" s="5">
        <f t="shared" si="59"/>
        <v>-254226.70655227971</v>
      </c>
      <c r="L203" s="5">
        <f t="shared" si="60"/>
        <v>17774.402167880708</v>
      </c>
      <c r="M203" s="5">
        <f>(D203-$J$10)+SUM($G$37:G203)+SUM($H$37:H203)+SUM($I$37:I203)+SUM($J$37:J203)+SUM($L$37:L203)-$J$20-(D203*$K$27)</f>
        <v>2724717.1730188639</v>
      </c>
      <c r="N203" s="62">
        <f>(-1*$J$10*$K$12)+SUM($E$37:E203)+SUM($H$37:H203)+SUM($I$37:I203)+SUM($J$37:J203)+K203</f>
        <v>-2623112.4357425738</v>
      </c>
      <c r="O203" s="63">
        <f>(D203-$J$10)+SUM($L$37:L203)</f>
        <v>4821383.7441329174</v>
      </c>
      <c r="P203" s="72">
        <f t="shared" si="50"/>
        <v>0.83803929958802448</v>
      </c>
      <c r="Q203" s="83">
        <f t="shared" si="63"/>
        <v>-18381.558697411001</v>
      </c>
      <c r="R203" s="84">
        <f t="shared" si="51"/>
        <v>17774.402167880708</v>
      </c>
      <c r="S203" s="84">
        <f t="shared" si="52"/>
        <v>-607.15652953029348</v>
      </c>
      <c r="T203" s="89"/>
      <c r="U203" s="5">
        <f t="shared" si="64"/>
        <v>2632970.7696162853</v>
      </c>
      <c r="V203" s="5">
        <f t="shared" si="53"/>
        <v>-27329.707696162855</v>
      </c>
      <c r="W203" s="5">
        <f t="shared" si="54"/>
        <v>-607.15652953029485</v>
      </c>
      <c r="X203" s="5">
        <f t="shared" si="67"/>
        <v>0</v>
      </c>
      <c r="Y203" s="12">
        <f t="shared" si="55"/>
        <v>2505641.0619201227</v>
      </c>
      <c r="Z203" s="75">
        <f>(-1*$J$10*$K$12)+V203+SUM($W$37:W203)</f>
        <v>-312483.24613029388</v>
      </c>
      <c r="AA203" s="66">
        <f>U203-$U$37+SUM($X$48:X203)</f>
        <v>2532970.7696162853</v>
      </c>
      <c r="AB203" s="71">
        <f t="shared" si="56"/>
        <v>7.1059410415882942</v>
      </c>
      <c r="AC203" s="93">
        <f t="shared" si="65"/>
        <v>-607.15652953029485</v>
      </c>
      <c r="AD203" s="91">
        <f t="shared" si="66"/>
        <v>0</v>
      </c>
      <c r="AE203" s="91">
        <f t="shared" si="61"/>
        <v>-607.15652953029485</v>
      </c>
      <c r="AF203" s="64"/>
    </row>
    <row r="204" spans="1:32">
      <c r="A204" s="11">
        <v>37987</v>
      </c>
      <c r="B204" s="11">
        <v>43100</v>
      </c>
      <c r="C204" s="56">
        <v>14</v>
      </c>
      <c r="D204" s="12">
        <f t="shared" si="62"/>
        <v>3767456.1117376927</v>
      </c>
      <c r="E204" s="5">
        <f t="shared" si="46"/>
        <v>-8685.1948056660713</v>
      </c>
      <c r="F204" s="5">
        <f t="shared" si="57"/>
        <v>-4738.9103442370551</v>
      </c>
      <c r="G204" s="5">
        <f t="shared" si="58"/>
        <v>-3946.2844614290161</v>
      </c>
      <c r="H204" s="5">
        <f t="shared" si="47"/>
        <v>-6279.0935195628217</v>
      </c>
      <c r="I204" s="5">
        <f t="shared" si="48"/>
        <v>-627.90935195628219</v>
      </c>
      <c r="J204" s="5">
        <f t="shared" si="49"/>
        <v>-2837.6570823223606</v>
      </c>
      <c r="K204" s="5">
        <f t="shared" si="59"/>
        <v>-255791.4458662289</v>
      </c>
      <c r="L204" s="5">
        <f t="shared" si="60"/>
        <v>17774.402167880708</v>
      </c>
      <c r="M204" s="5">
        <f>(D204-$J$10)+SUM($G$37:G204)+SUM($H$37:H204)+SUM($I$37:I204)+SUM($J$37:J204)+SUM($L$37:L204)-$J$20-(D204*$K$27)</f>
        <v>2757040.4498184617</v>
      </c>
      <c r="N204" s="62">
        <f>(-1*$J$10*$K$12)+SUM($E$37:E204)+SUM($H$37:H204)+SUM($I$37:I204)+SUM($J$37:J204)+K204</f>
        <v>-2643107.029816031</v>
      </c>
      <c r="O204" s="63">
        <f>(D204-$J$10)+SUM($L$37:L204)</f>
        <v>4868962.7046617344</v>
      </c>
      <c r="P204" s="72">
        <f t="shared" si="50"/>
        <v>0.84213603525568559</v>
      </c>
      <c r="Q204" s="83">
        <f t="shared" si="63"/>
        <v>-18429.854759507536</v>
      </c>
      <c r="R204" s="84">
        <f t="shared" si="51"/>
        <v>17774.402167880708</v>
      </c>
      <c r="S204" s="84">
        <f t="shared" si="52"/>
        <v>-655.45259162682851</v>
      </c>
      <c r="T204" s="89"/>
      <c r="U204" s="5">
        <f t="shared" si="64"/>
        <v>2675746.4276701743</v>
      </c>
      <c r="V204" s="5">
        <f t="shared" si="53"/>
        <v>-27757.464276701743</v>
      </c>
      <c r="W204" s="5">
        <f t="shared" si="54"/>
        <v>-655.45259162682805</v>
      </c>
      <c r="X204" s="5">
        <f t="shared" si="67"/>
        <v>0</v>
      </c>
      <c r="Y204" s="12">
        <f t="shared" si="55"/>
        <v>2547988.9633934726</v>
      </c>
      <c r="Z204" s="75">
        <f>(-1*$J$10*$K$12)+V204+SUM($W$37:W204)</f>
        <v>-313566.45530245954</v>
      </c>
      <c r="AA204" s="66">
        <f>U204-$U$37+SUM($X$48:X204)</f>
        <v>2575746.4276701743</v>
      </c>
      <c r="AB204" s="71">
        <f t="shared" si="56"/>
        <v>7.2143557900211741</v>
      </c>
      <c r="AC204" s="93">
        <f t="shared" si="65"/>
        <v>-655.45259162682805</v>
      </c>
      <c r="AD204" s="91">
        <f t="shared" si="66"/>
        <v>0</v>
      </c>
      <c r="AE204" s="91">
        <f t="shared" si="61"/>
        <v>-655.45259162682805</v>
      </c>
      <c r="AF204" s="64"/>
    </row>
    <row r="205" spans="1:32">
      <c r="A205" s="11">
        <v>37987</v>
      </c>
      <c r="B205" s="11">
        <v>43131</v>
      </c>
      <c r="C205" s="56">
        <v>15</v>
      </c>
      <c r="D205" s="12">
        <f t="shared" si="62"/>
        <v>3797498.3358324207</v>
      </c>
      <c r="E205" s="5">
        <f t="shared" si="46"/>
        <v>-8685.1948056660713</v>
      </c>
      <c r="F205" s="5">
        <f t="shared" si="57"/>
        <v>-4778.4012637723636</v>
      </c>
      <c r="G205" s="5">
        <f t="shared" si="58"/>
        <v>-3906.7935418937072</v>
      </c>
      <c r="H205" s="5">
        <f t="shared" si="47"/>
        <v>-6329.1638930540348</v>
      </c>
      <c r="I205" s="5">
        <f t="shared" si="48"/>
        <v>-632.91638930540341</v>
      </c>
      <c r="J205" s="5">
        <f t="shared" si="49"/>
        <v>-3268.5169142171662</v>
      </c>
      <c r="K205" s="5">
        <f t="shared" si="59"/>
        <v>-257368.66263120211</v>
      </c>
      <c r="L205" s="5">
        <f t="shared" si="60"/>
        <v>18840.866297953551</v>
      </c>
      <c r="M205" s="5">
        <f>(D205-$J$10)+SUM($G$37:G205)+SUM($H$37:H205)+SUM($I$37:I205)+SUM($J$37:J205)+SUM($L$37:L205)-$J$20-(D205*$K$27)</f>
        <v>2790208.9327077004</v>
      </c>
      <c r="N205" s="62">
        <f>(-1*$J$10*$K$12)+SUM($E$37:E205)+SUM($H$37:H205)+SUM($I$37:I205)+SUM($J$37:J205)+K205</f>
        <v>-2663600.0385832465</v>
      </c>
      <c r="O205" s="63">
        <f>(D205-$J$10)+SUM($L$37:L205)</f>
        <v>4917845.7950544171</v>
      </c>
      <c r="P205" s="72">
        <f t="shared" si="50"/>
        <v>0.84631540915211534</v>
      </c>
      <c r="Q205" s="83">
        <f t="shared" si="63"/>
        <v>-18915.792002242673</v>
      </c>
      <c r="R205" s="84">
        <f t="shared" si="51"/>
        <v>18840.866297953551</v>
      </c>
      <c r="S205" s="84">
        <f t="shared" si="52"/>
        <v>-74.925704289122223</v>
      </c>
      <c r="T205" s="89"/>
      <c r="U205" s="5">
        <f t="shared" si="64"/>
        <v>2719256.0732769985</v>
      </c>
      <c r="V205" s="5">
        <f t="shared" si="53"/>
        <v>-28192.560732769984</v>
      </c>
      <c r="W205" s="5">
        <f t="shared" si="54"/>
        <v>-74.925704289124496</v>
      </c>
      <c r="X205" s="5">
        <f t="shared" si="67"/>
        <v>0</v>
      </c>
      <c r="Y205" s="12">
        <f t="shared" si="55"/>
        <v>2591063.5125442287</v>
      </c>
      <c r="Z205" s="75">
        <f>(-1*$J$10*$K$12)+V205+SUM($W$37:W205)</f>
        <v>-314076.47746281693</v>
      </c>
      <c r="AA205" s="66">
        <f>U205-$U$37+SUM($X$48:X205)</f>
        <v>2619256.0732769985</v>
      </c>
      <c r="AB205" s="71">
        <f t="shared" si="56"/>
        <v>7.3395486807415828</v>
      </c>
      <c r="AC205" s="93">
        <f t="shared" si="65"/>
        <v>-74.925704289124496</v>
      </c>
      <c r="AD205" s="91">
        <f t="shared" si="66"/>
        <v>0</v>
      </c>
      <c r="AE205" s="91">
        <f t="shared" si="61"/>
        <v>-74.925704289124496</v>
      </c>
      <c r="AF205" s="64"/>
    </row>
    <row r="206" spans="1:32">
      <c r="A206" s="11">
        <v>37987</v>
      </c>
      <c r="B206" s="11">
        <v>43159</v>
      </c>
      <c r="C206" s="56">
        <v>15</v>
      </c>
      <c r="D206" s="12">
        <f t="shared" si="62"/>
        <v>3827780.1208408768</v>
      </c>
      <c r="E206" s="5">
        <f t="shared" si="46"/>
        <v>-8685.1948056660713</v>
      </c>
      <c r="F206" s="5">
        <f t="shared" si="57"/>
        <v>-4818.2212743037999</v>
      </c>
      <c r="G206" s="5">
        <f t="shared" si="58"/>
        <v>-3866.9735313622709</v>
      </c>
      <c r="H206" s="5">
        <f t="shared" si="47"/>
        <v>-6379.6335347347949</v>
      </c>
      <c r="I206" s="5">
        <f t="shared" si="48"/>
        <v>-637.96335347347951</v>
      </c>
      <c r="J206" s="5">
        <f t="shared" si="49"/>
        <v>-3262.0813101370322</v>
      </c>
      <c r="K206" s="5">
        <f t="shared" si="59"/>
        <v>-258958.45634414605</v>
      </c>
      <c r="L206" s="5">
        <f t="shared" si="60"/>
        <v>18840.866297953551</v>
      </c>
      <c r="M206" s="5">
        <f>(D206-$J$10)+SUM($G$37:G206)+SUM($H$37:H206)+SUM($I$37:I206)+SUM($J$37:J206)+SUM($L$37:L206)-$J$20-(D206*$K$27)</f>
        <v>2823595.1385714579</v>
      </c>
      <c r="N206" s="62">
        <f>(-1*$J$10*$K$12)+SUM($E$37:E206)+SUM($H$37:H206)+SUM($I$37:I206)+SUM($J$37:J206)+K206</f>
        <v>-2684154.7053002017</v>
      </c>
      <c r="O206" s="63">
        <f>(D206-$J$10)+SUM($L$37:L206)</f>
        <v>4966968.4463608265</v>
      </c>
      <c r="P206" s="72">
        <f t="shared" si="50"/>
        <v>0.85047770776882625</v>
      </c>
      <c r="Q206" s="83">
        <f t="shared" si="63"/>
        <v>-18964.873004011377</v>
      </c>
      <c r="R206" s="84">
        <f t="shared" si="51"/>
        <v>18840.866297953551</v>
      </c>
      <c r="S206" s="84">
        <f t="shared" si="52"/>
        <v>-124.0067060578258</v>
      </c>
      <c r="T206" s="89"/>
      <c r="U206" s="5">
        <f t="shared" si="64"/>
        <v>2762872.5673690494</v>
      </c>
      <c r="V206" s="5">
        <f t="shared" si="53"/>
        <v>-28628.725673690496</v>
      </c>
      <c r="W206" s="5">
        <f t="shared" si="54"/>
        <v>-124.0067060578267</v>
      </c>
      <c r="X206" s="5">
        <f t="shared" si="67"/>
        <v>0</v>
      </c>
      <c r="Y206" s="12">
        <f t="shared" si="55"/>
        <v>2634243.841695359</v>
      </c>
      <c r="Z206" s="75">
        <f>(-1*$J$10*$K$12)+V206+SUM($W$37:W206)</f>
        <v>-314636.64910979522</v>
      </c>
      <c r="AA206" s="66">
        <f>U206-$U$37+SUM($X$48:X206)</f>
        <v>2662872.5673690494</v>
      </c>
      <c r="AB206" s="71">
        <f t="shared" si="56"/>
        <v>7.4633261093491265</v>
      </c>
      <c r="AC206" s="93">
        <f t="shared" si="65"/>
        <v>-124.0067060578267</v>
      </c>
      <c r="AD206" s="91">
        <f t="shared" si="66"/>
        <v>0</v>
      </c>
      <c r="AE206" s="91">
        <f t="shared" si="61"/>
        <v>-124.0067060578267</v>
      </c>
      <c r="AF206" s="64"/>
    </row>
    <row r="207" spans="1:32">
      <c r="A207" s="11">
        <v>37987</v>
      </c>
      <c r="B207" s="11">
        <v>43190</v>
      </c>
      <c r="C207" s="56">
        <v>15</v>
      </c>
      <c r="D207" s="12">
        <f t="shared" si="62"/>
        <v>3858303.377055428</v>
      </c>
      <c r="E207" s="5">
        <f t="shared" si="46"/>
        <v>-8685.1948056660713</v>
      </c>
      <c r="F207" s="5">
        <f t="shared" si="57"/>
        <v>-4858.3731182563315</v>
      </c>
      <c r="G207" s="5">
        <f t="shared" si="58"/>
        <v>-3826.8216874097398</v>
      </c>
      <c r="H207" s="5">
        <f t="shared" si="47"/>
        <v>-6430.5056284257143</v>
      </c>
      <c r="I207" s="5">
        <f t="shared" si="48"/>
        <v>-643.05056284257137</v>
      </c>
      <c r="J207" s="5">
        <f t="shared" si="49"/>
        <v>-3255.6002519029657</v>
      </c>
      <c r="K207" s="5">
        <f t="shared" si="59"/>
        <v>-260560.92729540999</v>
      </c>
      <c r="L207" s="5">
        <f t="shared" si="60"/>
        <v>18840.866297953551</v>
      </c>
      <c r="M207" s="5">
        <f>(D207-$J$10)+SUM($G$37:G207)+SUM($H$37:H207)+SUM($I$37:I207)+SUM($J$37:J207)+SUM($L$37:L207)-$J$20-(D207*$K$27)</f>
        <v>2857200.8120021182</v>
      </c>
      <c r="N207" s="62">
        <f>(-1*$J$10*$K$12)+SUM($E$37:E207)+SUM($H$37:H207)+SUM($I$37:I207)+SUM($J$37:J207)+K207</f>
        <v>-2704771.5275003035</v>
      </c>
      <c r="O207" s="63">
        <f>(D207-$J$10)+SUM($L$37:L207)</f>
        <v>5016332.568873331</v>
      </c>
      <c r="P207" s="72">
        <f t="shared" si="50"/>
        <v>0.8546234008568282</v>
      </c>
      <c r="Q207" s="83">
        <f t="shared" si="63"/>
        <v>-19014.35124883732</v>
      </c>
      <c r="R207" s="84">
        <f t="shared" si="51"/>
        <v>18840.866297953551</v>
      </c>
      <c r="S207" s="84">
        <f t="shared" si="52"/>
        <v>-173.48495088376876</v>
      </c>
      <c r="T207" s="89"/>
      <c r="U207" s="5">
        <f t="shared" si="64"/>
        <v>2807237.3098775204</v>
      </c>
      <c r="V207" s="5">
        <f t="shared" si="53"/>
        <v>-29072.373098775206</v>
      </c>
      <c r="W207" s="5">
        <f t="shared" si="54"/>
        <v>-173.48495088377149</v>
      </c>
      <c r="X207" s="5">
        <f t="shared" si="67"/>
        <v>0</v>
      </c>
      <c r="Y207" s="12">
        <f t="shared" si="55"/>
        <v>2678164.9367787451</v>
      </c>
      <c r="Z207" s="75">
        <f>(-1*$J$10*$K$12)+V207+SUM($W$37:W207)</f>
        <v>-315253.78148576373</v>
      </c>
      <c r="AA207" s="66">
        <f>U207-$U$37+SUM($X$48:X207)</f>
        <v>2707237.3098775204</v>
      </c>
      <c r="AB207" s="71">
        <f t="shared" si="56"/>
        <v>7.587485603244934</v>
      </c>
      <c r="AC207" s="93">
        <f t="shared" si="65"/>
        <v>-173.48495088377149</v>
      </c>
      <c r="AD207" s="91">
        <f t="shared" si="66"/>
        <v>0</v>
      </c>
      <c r="AE207" s="91">
        <f t="shared" si="61"/>
        <v>-173.48495088377149</v>
      </c>
      <c r="AF207" s="64"/>
    </row>
    <row r="208" spans="1:32">
      <c r="A208" s="11">
        <v>37987</v>
      </c>
      <c r="B208" s="11">
        <v>43220</v>
      </c>
      <c r="C208" s="56">
        <v>15</v>
      </c>
      <c r="D208" s="12">
        <f t="shared" si="62"/>
        <v>3889070.0300013814</v>
      </c>
      <c r="E208" s="5">
        <f t="shared" si="46"/>
        <v>-8685.1948056660713</v>
      </c>
      <c r="F208" s="5">
        <f t="shared" si="57"/>
        <v>-4898.8595609084678</v>
      </c>
      <c r="G208" s="5">
        <f t="shared" si="58"/>
        <v>-3786.335244757603</v>
      </c>
      <c r="H208" s="5">
        <f t="shared" si="47"/>
        <v>-6481.7833833356353</v>
      </c>
      <c r="I208" s="5">
        <f t="shared" si="48"/>
        <v>-648.1783383335636</v>
      </c>
      <c r="J208" s="5">
        <f t="shared" si="49"/>
        <v>-3249.0734259259671</v>
      </c>
      <c r="K208" s="5">
        <f t="shared" si="59"/>
        <v>-262176.17657507258</v>
      </c>
      <c r="L208" s="5">
        <f t="shared" si="60"/>
        <v>18840.866297953551</v>
      </c>
      <c r="M208" s="5">
        <f>(D208-$J$10)+SUM($G$37:G208)+SUM($H$37:H208)+SUM($I$37:I208)+SUM($J$37:J208)+SUM($L$37:L208)-$J$20-(D208*$K$27)</f>
        <v>2891027.7115740101</v>
      </c>
      <c r="N208" s="62">
        <f>(-1*$J$10*$K$12)+SUM($E$37:E208)+SUM($H$37:H208)+SUM($I$37:I208)+SUM($J$37:J208)+K208</f>
        <v>-2725451.0067332275</v>
      </c>
      <c r="O208" s="63">
        <f>(D208-$J$10)+SUM($L$37:L208)</f>
        <v>5065940.0881172381</v>
      </c>
      <c r="P208" s="72">
        <f t="shared" si="50"/>
        <v>0.8587529460635438</v>
      </c>
      <c r="Q208" s="83">
        <f t="shared" si="63"/>
        <v>-19064.229953261238</v>
      </c>
      <c r="R208" s="84">
        <f t="shared" si="51"/>
        <v>18840.866297953551</v>
      </c>
      <c r="S208" s="84">
        <f t="shared" si="52"/>
        <v>-223.36365530768671</v>
      </c>
      <c r="T208" s="89"/>
      <c r="U208" s="5">
        <f t="shared" si="64"/>
        <v>2852362.6852607769</v>
      </c>
      <c r="V208" s="5">
        <f t="shared" si="53"/>
        <v>-29523.626852607769</v>
      </c>
      <c r="W208" s="5">
        <f t="shared" si="54"/>
        <v>-223.36365530768626</v>
      </c>
      <c r="X208" s="5">
        <f t="shared" si="67"/>
        <v>0</v>
      </c>
      <c r="Y208" s="12">
        <f t="shared" si="55"/>
        <v>2722839.0584081691</v>
      </c>
      <c r="Z208" s="75">
        <f>(-1*$J$10*$K$12)+V208+SUM($W$37:W208)</f>
        <v>-315928.39889490395</v>
      </c>
      <c r="AA208" s="66">
        <f>U208-$U$37+SUM($X$48:X208)</f>
        <v>2752362.6852607769</v>
      </c>
      <c r="AB208" s="71">
        <f t="shared" si="56"/>
        <v>7.7119825089746747</v>
      </c>
      <c r="AC208" s="93">
        <f t="shared" si="65"/>
        <v>-223.36365530768626</v>
      </c>
      <c r="AD208" s="91">
        <f t="shared" si="66"/>
        <v>0</v>
      </c>
      <c r="AE208" s="91">
        <f t="shared" si="61"/>
        <v>-223.36365530768626</v>
      </c>
      <c r="AF208" s="64"/>
    </row>
    <row r="209" spans="1:32">
      <c r="A209" s="11">
        <v>37987</v>
      </c>
      <c r="B209" s="11">
        <v>43251</v>
      </c>
      <c r="C209" s="56">
        <v>15</v>
      </c>
      <c r="D209" s="12">
        <f t="shared" si="62"/>
        <v>3920082.0205584536</v>
      </c>
      <c r="E209" s="5">
        <f t="shared" si="46"/>
        <v>-8685.1948056660713</v>
      </c>
      <c r="F209" s="5">
        <f t="shared" si="57"/>
        <v>-4939.6833905827052</v>
      </c>
      <c r="G209" s="5">
        <f t="shared" si="58"/>
        <v>-3745.5114150833647</v>
      </c>
      <c r="H209" s="5">
        <f t="shared" si="47"/>
        <v>-6533.4700342640899</v>
      </c>
      <c r="I209" s="5">
        <f t="shared" si="48"/>
        <v>-653.34700342640895</v>
      </c>
      <c r="J209" s="5">
        <f t="shared" si="49"/>
        <v>-3242.5005165236716</v>
      </c>
      <c r="K209" s="5">
        <f t="shared" si="59"/>
        <v>-263804.30607931886</v>
      </c>
      <c r="L209" s="5">
        <f t="shared" si="60"/>
        <v>18840.866297953551</v>
      </c>
      <c r="M209" s="5">
        <f>(D209-$J$10)+SUM($G$37:G209)+SUM($H$37:H209)+SUM($I$37:I209)+SUM($J$37:J209)+SUM($L$37:L209)-$J$20-(D209*$K$27)</f>
        <v>2925077.6099554924</v>
      </c>
      <c r="N209" s="62">
        <f>(-1*$J$10*$K$12)+SUM($E$37:E209)+SUM($H$37:H209)+SUM($I$37:I209)+SUM($J$37:J209)+K209</f>
        <v>-2746193.6485973541</v>
      </c>
      <c r="O209" s="63">
        <f>(D209-$J$10)+SUM($L$37:L209)</f>
        <v>5115792.9449722646</v>
      </c>
      <c r="P209" s="72">
        <f t="shared" si="50"/>
        <v>0.86286678930497385</v>
      </c>
      <c r="Q209" s="83">
        <f t="shared" si="63"/>
        <v>-19114.512359880242</v>
      </c>
      <c r="R209" s="84">
        <f t="shared" si="51"/>
        <v>18840.866297953551</v>
      </c>
      <c r="S209" s="84">
        <f t="shared" si="52"/>
        <v>-273.64606192669089</v>
      </c>
      <c r="T209" s="89"/>
      <c r="U209" s="5">
        <f t="shared" si="64"/>
        <v>2898261.2795435386</v>
      </c>
      <c r="V209" s="5">
        <f t="shared" si="53"/>
        <v>-29982.612795435387</v>
      </c>
      <c r="W209" s="5">
        <f t="shared" si="54"/>
        <v>-273.64606192669089</v>
      </c>
      <c r="X209" s="5">
        <f t="shared" si="67"/>
        <v>0</v>
      </c>
      <c r="Y209" s="12">
        <f t="shared" si="55"/>
        <v>2768278.6667481032</v>
      </c>
      <c r="Z209" s="75">
        <f>(-1*$J$10*$K$12)+V209+SUM($W$37:W209)</f>
        <v>-316661.03089965833</v>
      </c>
      <c r="AA209" s="66">
        <f>U209-$U$37+SUM($X$48:X209)</f>
        <v>2798261.2795435386</v>
      </c>
      <c r="AB209" s="71">
        <f t="shared" si="56"/>
        <v>7.8367718364127823</v>
      </c>
      <c r="AC209" s="93">
        <f t="shared" si="65"/>
        <v>-273.64606192669089</v>
      </c>
      <c r="AD209" s="91">
        <f t="shared" si="66"/>
        <v>0</v>
      </c>
      <c r="AE209" s="91">
        <f t="shared" si="61"/>
        <v>-273.64606192669089</v>
      </c>
      <c r="AF209" s="64"/>
    </row>
    <row r="210" spans="1:32">
      <c r="A210" s="11">
        <v>37987</v>
      </c>
      <c r="B210" s="11">
        <v>43281</v>
      </c>
      <c r="C210" s="56">
        <v>15</v>
      </c>
      <c r="D210" s="12">
        <f t="shared" si="62"/>
        <v>3951341.3050832073</v>
      </c>
      <c r="E210" s="5">
        <f t="shared" si="46"/>
        <v>-8685.1948056660713</v>
      </c>
      <c r="F210" s="5">
        <f t="shared" si="57"/>
        <v>-4980.8474188375612</v>
      </c>
      <c r="G210" s="5">
        <f t="shared" si="58"/>
        <v>-3704.3473868285096</v>
      </c>
      <c r="H210" s="5">
        <f t="shared" si="47"/>
        <v>-6585.568841805346</v>
      </c>
      <c r="I210" s="5">
        <f t="shared" si="48"/>
        <v>-658.55688418053455</v>
      </c>
      <c r="J210" s="5">
        <f t="shared" si="49"/>
        <v>-3235.8812059070556</v>
      </c>
      <c r="K210" s="5">
        <f t="shared" si="59"/>
        <v>-265445.41851686838</v>
      </c>
      <c r="L210" s="5">
        <f t="shared" si="60"/>
        <v>18840.866297953551</v>
      </c>
      <c r="M210" s="5">
        <f>(D210-$J$10)+SUM($G$37:G210)+SUM($H$37:H210)+SUM($I$37:I210)+SUM($J$37:J210)+SUM($L$37:L210)-$J$20-(D210*$K$27)</f>
        <v>2959352.2940219291</v>
      </c>
      <c r="N210" s="62">
        <f>(-1*$J$10*$K$12)+SUM($E$37:E210)+SUM($H$37:H210)+SUM($I$37:I210)+SUM($J$37:J210)+K210</f>
        <v>-2766999.9627724625</v>
      </c>
      <c r="O210" s="63">
        <f>(D210-$J$10)+SUM($L$37:L210)</f>
        <v>5165893.095794972</v>
      </c>
      <c r="P210" s="72">
        <f t="shared" si="50"/>
        <v>0.86696536512377853</v>
      </c>
      <c r="Q210" s="83">
        <f t="shared" si="63"/>
        <v>-19165.201737559008</v>
      </c>
      <c r="R210" s="84">
        <f t="shared" si="51"/>
        <v>18840.866297953551</v>
      </c>
      <c r="S210" s="84">
        <f t="shared" si="52"/>
        <v>-324.33543960545649</v>
      </c>
      <c r="T210" s="89"/>
      <c r="U210" s="5">
        <f t="shared" si="64"/>
        <v>2944945.8835708052</v>
      </c>
      <c r="V210" s="5">
        <f t="shared" si="53"/>
        <v>-30449.458835708054</v>
      </c>
      <c r="W210" s="5">
        <f t="shared" si="54"/>
        <v>-324.33543960545603</v>
      </c>
      <c r="X210" s="5">
        <f t="shared" si="67"/>
        <v>0</v>
      </c>
      <c r="Y210" s="12">
        <f t="shared" si="55"/>
        <v>2814496.4247350972</v>
      </c>
      <c r="Z210" s="75">
        <f>(-1*$J$10*$K$12)+V210+SUM($W$37:W210)</f>
        <v>-317452.21237953642</v>
      </c>
      <c r="AA210" s="66">
        <f>U210-$U$37+SUM($X$48:X210)</f>
        <v>2844945.8835708052</v>
      </c>
      <c r="AB210" s="71">
        <f t="shared" si="56"/>
        <v>7.9618083372166657</v>
      </c>
      <c r="AC210" s="93">
        <f t="shared" si="65"/>
        <v>-324.33543960545603</v>
      </c>
      <c r="AD210" s="91">
        <f t="shared" si="66"/>
        <v>0</v>
      </c>
      <c r="AE210" s="91">
        <f t="shared" si="61"/>
        <v>-324.33543960545603</v>
      </c>
      <c r="AF210" s="64"/>
    </row>
    <row r="211" spans="1:32">
      <c r="A211" s="11">
        <v>37987</v>
      </c>
      <c r="B211" s="11">
        <v>43312</v>
      </c>
      <c r="C211" s="56">
        <v>15</v>
      </c>
      <c r="D211" s="12">
        <f t="shared" si="62"/>
        <v>3982849.8555324688</v>
      </c>
      <c r="E211" s="5">
        <f t="shared" si="46"/>
        <v>-8685.1948056660713</v>
      </c>
      <c r="F211" s="5">
        <f t="shared" si="57"/>
        <v>-5022.3544806612072</v>
      </c>
      <c r="G211" s="5">
        <f t="shared" si="58"/>
        <v>-3662.8403250048636</v>
      </c>
      <c r="H211" s="5">
        <f t="shared" si="47"/>
        <v>-6638.083092554115</v>
      </c>
      <c r="I211" s="5">
        <f t="shared" si="48"/>
        <v>-663.80830925541147</v>
      </c>
      <c r="J211" s="5">
        <f t="shared" si="49"/>
        <v>-3229.2151741670555</v>
      </c>
      <c r="K211" s="5">
        <f t="shared" si="59"/>
        <v>-267099.61741545459</v>
      </c>
      <c r="L211" s="5">
        <f t="shared" si="60"/>
        <v>18840.866297953551</v>
      </c>
      <c r="M211" s="5">
        <f>(D211-$J$10)+SUM($G$37:G211)+SUM($H$37:H211)+SUM($I$37:I211)+SUM($J$37:J211)+SUM($L$37:L211)-$J$20-(D211*$K$27)</f>
        <v>2993853.5649695764</v>
      </c>
      <c r="N211" s="62">
        <f>(-1*$J$10*$K$12)+SUM($E$37:E211)+SUM($H$37:H211)+SUM($I$37:I211)+SUM($J$37:J211)+K211</f>
        <v>-2787870.4630526919</v>
      </c>
      <c r="O211" s="63">
        <f>(D211-$J$10)+SUM($L$37:L211)</f>
        <v>5216242.5125421872</v>
      </c>
      <c r="P211" s="72">
        <f t="shared" si="50"/>
        <v>0.87104909703388833</v>
      </c>
      <c r="Q211" s="83">
        <f t="shared" si="63"/>
        <v>-19216.301381642654</v>
      </c>
      <c r="R211" s="84">
        <f t="shared" si="51"/>
        <v>18840.866297953551</v>
      </c>
      <c r="S211" s="84">
        <f t="shared" si="52"/>
        <v>-375.43508368910261</v>
      </c>
      <c r="T211" s="89"/>
      <c r="U211" s="5">
        <f t="shared" si="64"/>
        <v>2992429.4963141014</v>
      </c>
      <c r="V211" s="5">
        <f t="shared" si="53"/>
        <v>-30924.294963141016</v>
      </c>
      <c r="W211" s="5">
        <f t="shared" si="54"/>
        <v>-375.43508368910216</v>
      </c>
      <c r="X211" s="5">
        <f t="shared" si="67"/>
        <v>0</v>
      </c>
      <c r="Y211" s="12">
        <f t="shared" si="55"/>
        <v>2861505.2013509604</v>
      </c>
      <c r="Z211" s="75">
        <f>(-1*$J$10*$K$12)+V211+SUM($W$37:W211)</f>
        <v>-318302.48359065852</v>
      </c>
      <c r="AA211" s="66">
        <f>U211-$U$37+SUM($X$48:X211)</f>
        <v>2892429.4963141014</v>
      </c>
      <c r="AB211" s="71">
        <f t="shared" si="56"/>
        <v>8.0870465843860853</v>
      </c>
      <c r="AC211" s="93">
        <f t="shared" si="65"/>
        <v>-375.43508368910216</v>
      </c>
      <c r="AD211" s="91">
        <f t="shared" si="66"/>
        <v>0</v>
      </c>
      <c r="AE211" s="91">
        <f t="shared" si="61"/>
        <v>-375.43508368910216</v>
      </c>
      <c r="AF211" s="64"/>
    </row>
    <row r="212" spans="1:32">
      <c r="A212" s="11">
        <v>37987</v>
      </c>
      <c r="B212" s="11">
        <v>43343</v>
      </c>
      <c r="C212" s="56">
        <v>15</v>
      </c>
      <c r="D212" s="12">
        <f t="shared" si="62"/>
        <v>4014609.6595877237</v>
      </c>
      <c r="E212" s="5">
        <f t="shared" si="46"/>
        <v>-8685.1948056660713</v>
      </c>
      <c r="F212" s="5">
        <f t="shared" si="57"/>
        <v>-5064.2074346667177</v>
      </c>
      <c r="G212" s="5">
        <f t="shared" si="58"/>
        <v>-3620.9873709993535</v>
      </c>
      <c r="H212" s="5">
        <f t="shared" si="47"/>
        <v>-6691.0160993128729</v>
      </c>
      <c r="I212" s="5">
        <f t="shared" si="48"/>
        <v>-669.10160993128727</v>
      </c>
      <c r="J212" s="5">
        <f t="shared" si="49"/>
        <v>-3222.5020992611153</v>
      </c>
      <c r="K212" s="5">
        <f t="shared" si="59"/>
        <v>-268767.0071283555</v>
      </c>
      <c r="L212" s="5">
        <f t="shared" si="60"/>
        <v>18840.866297953551</v>
      </c>
      <c r="M212" s="5">
        <f>(D212-$J$10)+SUM($G$37:G212)+SUM($H$37:H212)+SUM($I$37:I212)+SUM($J$37:J212)+SUM($L$37:L212)-$J$20-(D212*$K$27)</f>
        <v>3028583.2384303794</v>
      </c>
      <c r="N212" s="62">
        <f>(-1*$J$10*$K$12)+SUM($E$37:E212)+SUM($H$37:H212)+SUM($I$37:I212)+SUM($J$37:J212)+K212</f>
        <v>-2808805.6673797639</v>
      </c>
      <c r="O212" s="63">
        <f>(D212-$J$10)+SUM($L$37:L212)</f>
        <v>5266843.1828953959</v>
      </c>
      <c r="P212" s="72">
        <f t="shared" si="50"/>
        <v>0.87511839785222623</v>
      </c>
      <c r="Q212" s="83">
        <f t="shared" si="63"/>
        <v>-19267.814614171344</v>
      </c>
      <c r="R212" s="84">
        <f t="shared" si="51"/>
        <v>18840.866297953551</v>
      </c>
      <c r="S212" s="84">
        <f t="shared" si="52"/>
        <v>-426.94831621779304</v>
      </c>
      <c r="T212" s="89"/>
      <c r="U212" s="5">
        <f t="shared" si="64"/>
        <v>3040725.3282308737</v>
      </c>
      <c r="V212" s="5">
        <f t="shared" si="53"/>
        <v>-31407.253282308739</v>
      </c>
      <c r="W212" s="5">
        <f t="shared" si="54"/>
        <v>-426.94831621779576</v>
      </c>
      <c r="X212" s="5">
        <f t="shared" si="67"/>
        <v>0</v>
      </c>
      <c r="Y212" s="12">
        <f t="shared" si="55"/>
        <v>2909318.0749485651</v>
      </c>
      <c r="Z212" s="75">
        <f>(-1*$J$10*$K$12)+V212+SUM($W$37:W212)</f>
        <v>-319212.39022604405</v>
      </c>
      <c r="AA212" s="66">
        <f>U212-$U$37+SUM($X$48:X212)</f>
        <v>2940725.3282308737</v>
      </c>
      <c r="AB212" s="71">
        <f t="shared" si="56"/>
        <v>8.212441052643527</v>
      </c>
      <c r="AC212" s="93">
        <f t="shared" si="65"/>
        <v>-426.94831621779576</v>
      </c>
      <c r="AD212" s="91">
        <f t="shared" si="66"/>
        <v>0</v>
      </c>
      <c r="AE212" s="91">
        <f t="shared" si="61"/>
        <v>-426.94831621779576</v>
      </c>
      <c r="AF212" s="64"/>
    </row>
    <row r="213" spans="1:32">
      <c r="A213" s="11">
        <v>37987</v>
      </c>
      <c r="B213" s="11">
        <v>43373</v>
      </c>
      <c r="C213" s="56">
        <v>15</v>
      </c>
      <c r="D213" s="12">
        <f t="shared" si="62"/>
        <v>4046622.7207805095</v>
      </c>
      <c r="E213" s="5">
        <f t="shared" si="46"/>
        <v>-8685.1948056660713</v>
      </c>
      <c r="F213" s="5">
        <f t="shared" si="57"/>
        <v>-5106.4091632889395</v>
      </c>
      <c r="G213" s="5">
        <f t="shared" si="58"/>
        <v>-3578.7856423771314</v>
      </c>
      <c r="H213" s="5">
        <f t="shared" si="47"/>
        <v>-6744.371201300849</v>
      </c>
      <c r="I213" s="5">
        <f t="shared" si="48"/>
        <v>-674.43712013008496</v>
      </c>
      <c r="J213" s="5">
        <f t="shared" si="49"/>
        <v>-3215.741656999649</v>
      </c>
      <c r="K213" s="5">
        <f t="shared" si="59"/>
        <v>-270447.69284097676</v>
      </c>
      <c r="L213" s="5">
        <f t="shared" si="60"/>
        <v>18840.866297953551</v>
      </c>
      <c r="M213" s="5">
        <f>(D213-$J$10)+SUM($G$37:G213)+SUM($H$37:H213)+SUM($I$37:I213)+SUM($J$37:J213)+SUM($L$37:L213)-$J$20-(D213*$K$27)</f>
        <v>3063543.14458769</v>
      </c>
      <c r="N213" s="62">
        <f>(-1*$J$10*$K$12)+SUM($E$37:E213)+SUM($H$37:H213)+SUM($I$37:I213)+SUM($J$37:J213)+K213</f>
        <v>-2829806.0978764817</v>
      </c>
      <c r="O213" s="63">
        <f>(D213-$J$10)+SUM($L$37:L213)</f>
        <v>5317697.1103861351</v>
      </c>
      <c r="P213" s="72">
        <f t="shared" si="50"/>
        <v>0.87917367001809588</v>
      </c>
      <c r="Q213" s="83">
        <f t="shared" si="63"/>
        <v>-19319.744784096656</v>
      </c>
      <c r="R213" s="84">
        <f t="shared" si="51"/>
        <v>18840.866297953551</v>
      </c>
      <c r="S213" s="84">
        <f t="shared" si="52"/>
        <v>-478.87848614310496</v>
      </c>
      <c r="T213" s="89"/>
      <c r="U213" s="5">
        <f t="shared" si="64"/>
        <v>3089846.8046778995</v>
      </c>
      <c r="V213" s="5">
        <f t="shared" si="53"/>
        <v>-31898.468046778995</v>
      </c>
      <c r="W213" s="5">
        <f t="shared" si="54"/>
        <v>-478.87848614310315</v>
      </c>
      <c r="X213" s="5">
        <f t="shared" si="67"/>
        <v>0</v>
      </c>
      <c r="Y213" s="12">
        <f t="shared" si="55"/>
        <v>2957948.3366311206</v>
      </c>
      <c r="Z213" s="75">
        <f>(-1*$J$10*$K$12)+V213+SUM($W$37:W213)</f>
        <v>-320182.48347665742</v>
      </c>
      <c r="AA213" s="66">
        <f>U213-$U$37+SUM($X$48:X213)</f>
        <v>2989846.8046778995</v>
      </c>
      <c r="AB213" s="71">
        <f t="shared" si="56"/>
        <v>8.3379461993456339</v>
      </c>
      <c r="AC213" s="93">
        <f t="shared" si="65"/>
        <v>-478.87848614310315</v>
      </c>
      <c r="AD213" s="91">
        <f t="shared" si="66"/>
        <v>0</v>
      </c>
      <c r="AE213" s="91">
        <f t="shared" si="61"/>
        <v>-478.87848614310315</v>
      </c>
      <c r="AF213" s="64"/>
    </row>
    <row r="214" spans="1:32">
      <c r="A214" s="11">
        <v>37987</v>
      </c>
      <c r="B214" s="11">
        <v>43404</v>
      </c>
      <c r="C214" s="56">
        <v>15</v>
      </c>
      <c r="D214" s="12">
        <f t="shared" si="62"/>
        <v>4078891.0586188058</v>
      </c>
      <c r="E214" s="5">
        <f t="shared" si="46"/>
        <v>-8685.1948056660713</v>
      </c>
      <c r="F214" s="5">
        <f t="shared" si="57"/>
        <v>-5148.962572983015</v>
      </c>
      <c r="G214" s="5">
        <f t="shared" si="58"/>
        <v>-3536.2322326830567</v>
      </c>
      <c r="H214" s="5">
        <f t="shared" si="47"/>
        <v>-6798.1517643646766</v>
      </c>
      <c r="I214" s="5">
        <f t="shared" si="48"/>
        <v>-679.8151764364676</v>
      </c>
      <c r="J214" s="5">
        <f t="shared" si="49"/>
        <v>-3208.9335210324334</v>
      </c>
      <c r="K214" s="5">
        <f t="shared" si="59"/>
        <v>-272141.78057748731</v>
      </c>
      <c r="L214" s="5">
        <f t="shared" si="60"/>
        <v>18840.866297953551</v>
      </c>
      <c r="M214" s="5">
        <f>(D214-$J$10)+SUM($G$37:G214)+SUM($H$37:H214)+SUM($I$37:I214)+SUM($J$37:J214)+SUM($L$37:L214)-$J$20-(D214*$K$27)</f>
        <v>3098735.1282929131</v>
      </c>
      <c r="N214" s="62">
        <f>(-1*$J$10*$K$12)+SUM($E$37:E214)+SUM($H$37:H214)+SUM($I$37:I214)+SUM($J$37:J214)+K214</f>
        <v>-2850872.2808804922</v>
      </c>
      <c r="O214" s="63">
        <f>(D214-$J$10)+SUM($L$37:L214)</f>
        <v>5368806.3145223856</v>
      </c>
      <c r="P214" s="72">
        <f t="shared" si="50"/>
        <v>0.88321530590077124</v>
      </c>
      <c r="Q214" s="83">
        <f t="shared" si="63"/>
        <v>-19372.095267499652</v>
      </c>
      <c r="R214" s="84">
        <f t="shared" si="51"/>
        <v>18840.866297953551</v>
      </c>
      <c r="S214" s="84">
        <f t="shared" si="52"/>
        <v>-531.22896954610042</v>
      </c>
      <c r="T214" s="89"/>
      <c r="U214" s="5">
        <f t="shared" si="64"/>
        <v>3139807.5693795681</v>
      </c>
      <c r="V214" s="5">
        <f t="shared" si="53"/>
        <v>-32398.075693795683</v>
      </c>
      <c r="W214" s="5">
        <f t="shared" si="54"/>
        <v>-531.22896954609769</v>
      </c>
      <c r="X214" s="5">
        <f t="shared" si="67"/>
        <v>0</v>
      </c>
      <c r="Y214" s="12">
        <f t="shared" si="55"/>
        <v>3007409.4936857726</v>
      </c>
      <c r="Z214" s="75">
        <f>(-1*$J$10*$K$12)+V214+SUM($W$37:W214)</f>
        <v>-321213.32009322022</v>
      </c>
      <c r="AA214" s="66">
        <f>U214-$U$37+SUM($X$48:X214)</f>
        <v>3039807.5693795681</v>
      </c>
      <c r="AB214" s="71">
        <f t="shared" si="56"/>
        <v>8.4635165456319719</v>
      </c>
      <c r="AC214" s="93">
        <f t="shared" si="65"/>
        <v>-531.22896954609769</v>
      </c>
      <c r="AD214" s="91">
        <f t="shared" si="66"/>
        <v>0</v>
      </c>
      <c r="AE214" s="91">
        <f t="shared" si="61"/>
        <v>-531.22896954609769</v>
      </c>
      <c r="AF214" s="64"/>
    </row>
    <row r="215" spans="1:32">
      <c r="A215" s="11">
        <v>37987</v>
      </c>
      <c r="B215" s="11">
        <v>43434</v>
      </c>
      <c r="C215" s="56">
        <v>15</v>
      </c>
      <c r="D215" s="12">
        <f t="shared" si="62"/>
        <v>4111416.7087144321</v>
      </c>
      <c r="E215" s="5">
        <f t="shared" si="46"/>
        <v>-8685.1948056660713</v>
      </c>
      <c r="F215" s="5">
        <f t="shared" si="57"/>
        <v>-5191.8705944245394</v>
      </c>
      <c r="G215" s="5">
        <f t="shared" si="58"/>
        <v>-3493.3242112415314</v>
      </c>
      <c r="H215" s="5">
        <f t="shared" si="47"/>
        <v>-6852.3611811907203</v>
      </c>
      <c r="I215" s="5">
        <f t="shared" si="48"/>
        <v>-685.2361181190721</v>
      </c>
      <c r="J215" s="5">
        <f t="shared" si="49"/>
        <v>-3202.0773628349134</v>
      </c>
      <c r="K215" s="5">
        <f t="shared" si="59"/>
        <v>-273849.37720750773</v>
      </c>
      <c r="L215" s="5">
        <f t="shared" si="60"/>
        <v>18840.866297953551</v>
      </c>
      <c r="M215" s="5">
        <f>(D215-$J$10)+SUM($G$37:G215)+SUM($H$37:H215)+SUM($I$37:I215)+SUM($J$37:J215)+SUM($L$37:L215)-$J$20-(D215*$K$27)</f>
        <v>3134161.049183086</v>
      </c>
      <c r="N215" s="62">
        <f>(-1*$J$10*$K$12)+SUM($E$37:E215)+SUM($H$37:H215)+SUM($I$37:I215)+SUM($J$37:J215)+K215</f>
        <v>-2872004.746978323</v>
      </c>
      <c r="O215" s="63">
        <f>(D215-$J$10)+SUM($L$37:L215)</f>
        <v>5420172.8309159651</v>
      </c>
      <c r="P215" s="72">
        <f t="shared" si="50"/>
        <v>0.88724368809578258</v>
      </c>
      <c r="Q215" s="83">
        <f t="shared" si="63"/>
        <v>-19424.869467810775</v>
      </c>
      <c r="R215" s="84">
        <f t="shared" si="51"/>
        <v>18840.866297953551</v>
      </c>
      <c r="S215" s="84">
        <f t="shared" si="52"/>
        <v>-584.00316985722384</v>
      </c>
      <c r="T215" s="89"/>
      <c r="U215" s="5">
        <f t="shared" si="64"/>
        <v>3190621.4879519185</v>
      </c>
      <c r="V215" s="5">
        <f t="shared" si="53"/>
        <v>-32906.21487951919</v>
      </c>
      <c r="W215" s="5">
        <f t="shared" si="54"/>
        <v>-584.00316985722611</v>
      </c>
      <c r="X215" s="5">
        <f t="shared" si="67"/>
        <v>0</v>
      </c>
      <c r="Y215" s="12">
        <f t="shared" si="55"/>
        <v>3057715.2730723992</v>
      </c>
      <c r="Z215" s="75">
        <f>(-1*$J$10*$K$12)+V215+SUM($W$37:W215)</f>
        <v>-322305.46244880091</v>
      </c>
      <c r="AA215" s="66">
        <f>U215-$U$37+SUM($X$48:X215)</f>
        <v>3090621.4879519185</v>
      </c>
      <c r="AB215" s="71">
        <f t="shared" si="56"/>
        <v>8.5891067575153865</v>
      </c>
      <c r="AC215" s="93">
        <f t="shared" si="65"/>
        <v>-584.00316985722611</v>
      </c>
      <c r="AD215" s="91">
        <f t="shared" si="66"/>
        <v>0</v>
      </c>
      <c r="AE215" s="91">
        <f t="shared" si="61"/>
        <v>-584.00316985722611</v>
      </c>
      <c r="AF215" s="64"/>
    </row>
    <row r="216" spans="1:32">
      <c r="A216" s="11">
        <v>37987</v>
      </c>
      <c r="B216" s="11">
        <v>43465</v>
      </c>
      <c r="C216" s="56">
        <v>15</v>
      </c>
      <c r="D216" s="12">
        <f t="shared" si="62"/>
        <v>4144201.7229114622</v>
      </c>
      <c r="E216" s="5">
        <f t="shared" si="46"/>
        <v>-8685.1948056660713</v>
      </c>
      <c r="F216" s="5">
        <f t="shared" si="57"/>
        <v>-5235.1361827114106</v>
      </c>
      <c r="G216" s="5">
        <f t="shared" si="58"/>
        <v>-3450.0586229546602</v>
      </c>
      <c r="H216" s="5">
        <f t="shared" si="47"/>
        <v>-6907.0028715191038</v>
      </c>
      <c r="I216" s="5">
        <f t="shared" si="48"/>
        <v>-690.7002871519104</v>
      </c>
      <c r="J216" s="5">
        <f t="shared" si="49"/>
        <v>-3195.172851694429</v>
      </c>
      <c r="K216" s="5">
        <f t="shared" si="59"/>
        <v>-275570.59045285179</v>
      </c>
      <c r="L216" s="5">
        <f t="shared" si="60"/>
        <v>18840.866297953551</v>
      </c>
      <c r="M216" s="5">
        <f>(D216-$J$10)+SUM($G$37:G216)+SUM($H$37:H216)+SUM($I$37:I216)+SUM($J$37:J216)+SUM($L$37:L216)-$J$20-(D216*$K$27)</f>
        <v>3169822.7817994063</v>
      </c>
      <c r="N216" s="62">
        <f>(-1*$J$10*$K$12)+SUM($E$37:E216)+SUM($H$37:H216)+SUM($I$37:I216)+SUM($J$37:J216)+K216</f>
        <v>-2893204.031039699</v>
      </c>
      <c r="O216" s="63">
        <f>(D216-$J$10)+SUM($L$37:L216)</f>
        <v>5471798.711410949</v>
      </c>
      <c r="P216" s="72">
        <f t="shared" si="50"/>
        <v>0.89125918971038098</v>
      </c>
      <c r="Q216" s="83">
        <f t="shared" si="63"/>
        <v>-19478.070816031515</v>
      </c>
      <c r="R216" s="84">
        <f t="shared" si="51"/>
        <v>18840.866297953551</v>
      </c>
      <c r="S216" s="84">
        <f t="shared" si="52"/>
        <v>-637.20451807796417</v>
      </c>
      <c r="T216" s="89"/>
      <c r="U216" s="5">
        <f t="shared" si="64"/>
        <v>3242302.6514833253</v>
      </c>
      <c r="V216" s="5">
        <f t="shared" si="53"/>
        <v>-33423.026514833255</v>
      </c>
      <c r="W216" s="5">
        <f t="shared" si="54"/>
        <v>-637.20451807796326</v>
      </c>
      <c r="X216" s="5">
        <f t="shared" si="67"/>
        <v>0</v>
      </c>
      <c r="Y216" s="12">
        <f t="shared" si="55"/>
        <v>3108879.624968492</v>
      </c>
      <c r="Z216" s="75">
        <f>(-1*$J$10*$K$12)+V216+SUM($W$37:W216)</f>
        <v>-323459.47860219295</v>
      </c>
      <c r="AA216" s="66">
        <f>U216-$U$37+SUM($X$48:X216)</f>
        <v>3142302.6514833253</v>
      </c>
      <c r="AB216" s="71">
        <f t="shared" si="56"/>
        <v>8.7146717266180058</v>
      </c>
      <c r="AC216" s="93">
        <f t="shared" si="65"/>
        <v>-637.20451807796326</v>
      </c>
      <c r="AD216" s="91">
        <f t="shared" si="66"/>
        <v>0</v>
      </c>
      <c r="AE216" s="91">
        <f t="shared" si="61"/>
        <v>-637.20451807796326</v>
      </c>
      <c r="AF216" s="64"/>
    </row>
    <row r="217" spans="1:32">
      <c r="A217" s="11">
        <v>37987</v>
      </c>
      <c r="B217" s="11">
        <v>43496</v>
      </c>
      <c r="C217" s="56">
        <v>16</v>
      </c>
      <c r="D217" s="12">
        <f t="shared" si="62"/>
        <v>4177248.169415663</v>
      </c>
      <c r="E217" s="5">
        <f t="shared" si="46"/>
        <v>-8685.1948056660713</v>
      </c>
      <c r="F217" s="5">
        <f t="shared" si="57"/>
        <v>-5278.7623175673389</v>
      </c>
      <c r="G217" s="5">
        <f t="shared" si="58"/>
        <v>-3406.4324880987319</v>
      </c>
      <c r="H217" s="5">
        <f t="shared" si="47"/>
        <v>-6962.0802823594386</v>
      </c>
      <c r="I217" s="5">
        <f t="shared" si="48"/>
        <v>-696.20802823594386</v>
      </c>
      <c r="J217" s="5">
        <f t="shared" si="49"/>
        <v>-3651.7049656260274</v>
      </c>
      <c r="K217" s="5">
        <f t="shared" si="59"/>
        <v>-277305.52889432234</v>
      </c>
      <c r="L217" s="5">
        <f t="shared" si="60"/>
        <v>19971.318275830767</v>
      </c>
      <c r="M217" s="5">
        <f>(D217-$J$10)+SUM($G$37:G217)+SUM($H$37:H217)+SUM($I$37:I217)+SUM($J$37:J217)+SUM($L$37:L217)-$J$20-(D217*$K$27)</f>
        <v>3206389.1823736471</v>
      </c>
      <c r="N217" s="62">
        <f>(-1*$J$10*$K$12)+SUM($E$37:E217)+SUM($H$37:H217)+SUM($I$37:I217)+SUM($J$37:J217)+K217</f>
        <v>-2914934.1575630568</v>
      </c>
      <c r="O217" s="63">
        <f>(D217-$J$10)+SUM($L$37:L217)</f>
        <v>5524816.4761909805</v>
      </c>
      <c r="P217" s="72">
        <f t="shared" si="50"/>
        <v>0.89534863484183724</v>
      </c>
      <c r="Q217" s="83">
        <f t="shared" si="63"/>
        <v>-19995.188081887482</v>
      </c>
      <c r="R217" s="84">
        <f t="shared" si="51"/>
        <v>19971.318275830767</v>
      </c>
      <c r="S217" s="84">
        <f t="shared" si="52"/>
        <v>-23.869806056714879</v>
      </c>
      <c r="T217" s="89"/>
      <c r="U217" s="5">
        <f t="shared" si="64"/>
        <v>3294865.3801727453</v>
      </c>
      <c r="V217" s="5">
        <f t="shared" si="53"/>
        <v>-33948.653801727451</v>
      </c>
      <c r="W217" s="5">
        <f t="shared" si="54"/>
        <v>-23.869806056714424</v>
      </c>
      <c r="X217" s="5">
        <f t="shared" si="67"/>
        <v>0</v>
      </c>
      <c r="Y217" s="12">
        <f t="shared" si="55"/>
        <v>3160916.7263710178</v>
      </c>
      <c r="Z217" s="75">
        <f>(-1*$J$10*$K$12)+V217+SUM($W$37:W217)</f>
        <v>-324008.97569514386</v>
      </c>
      <c r="AA217" s="66">
        <f>U217-$U$37+SUM($X$48:X217)</f>
        <v>3194865.3801727453</v>
      </c>
      <c r="AB217" s="71">
        <f t="shared" si="56"/>
        <v>8.8604224568727865</v>
      </c>
      <c r="AC217" s="93">
        <f t="shared" si="65"/>
        <v>-23.869806056714424</v>
      </c>
      <c r="AD217" s="91">
        <f t="shared" si="66"/>
        <v>0</v>
      </c>
      <c r="AE217" s="91">
        <f t="shared" si="61"/>
        <v>-23.869806056714424</v>
      </c>
      <c r="AF217" s="64"/>
    </row>
    <row r="218" spans="1:32">
      <c r="A218" s="11">
        <v>37987</v>
      </c>
      <c r="B218" s="11">
        <v>43524</v>
      </c>
      <c r="C218" s="56">
        <v>16</v>
      </c>
      <c r="D218" s="12">
        <f t="shared" si="62"/>
        <v>4210558.1329249647</v>
      </c>
      <c r="E218" s="5">
        <f t="shared" si="46"/>
        <v>-8685.1948056660713</v>
      </c>
      <c r="F218" s="5">
        <f t="shared" si="57"/>
        <v>-5322.752003547067</v>
      </c>
      <c r="G218" s="5">
        <f t="shared" si="58"/>
        <v>-3362.4428021190038</v>
      </c>
      <c r="H218" s="5">
        <f t="shared" si="47"/>
        <v>-7017.5968882082743</v>
      </c>
      <c r="I218" s="5">
        <f t="shared" si="48"/>
        <v>-701.75968882082736</v>
      </c>
      <c r="J218" s="5">
        <f t="shared" si="49"/>
        <v>-3644.7027476398907</v>
      </c>
      <c r="K218" s="5">
        <f t="shared" si="59"/>
        <v>-279054.30197856063</v>
      </c>
      <c r="L218" s="5">
        <f t="shared" si="60"/>
        <v>19971.318275830767</v>
      </c>
      <c r="M218" s="5">
        <f>(D218-$J$10)+SUM($G$37:G218)+SUM($H$37:H218)+SUM($I$37:I218)+SUM($J$37:J218)+SUM($L$37:L218)-$J$20-(D218*$K$27)</f>
        <v>3243195.1889477535</v>
      </c>
      <c r="N218" s="62">
        <f>(-1*$J$10*$K$12)+SUM($E$37:E218)+SUM($H$37:H218)+SUM($I$37:I218)+SUM($J$37:J218)+K218</f>
        <v>-2936732.18477763</v>
      </c>
      <c r="O218" s="63">
        <f>(D218-$J$10)+SUM($L$37:L218)</f>
        <v>5578097.7579761129</v>
      </c>
      <c r="P218" s="72">
        <f t="shared" si="50"/>
        <v>0.89942337503223424</v>
      </c>
      <c r="Q218" s="83">
        <f t="shared" si="63"/>
        <v>-20049.254130335063</v>
      </c>
      <c r="R218" s="84">
        <f t="shared" si="51"/>
        <v>19971.318275830767</v>
      </c>
      <c r="S218" s="84">
        <f t="shared" si="52"/>
        <v>-77.935854504296003</v>
      </c>
      <c r="T218" s="89"/>
      <c r="U218" s="5">
        <f t="shared" si="64"/>
        <v>3347646.580977418</v>
      </c>
      <c r="V218" s="5">
        <f t="shared" si="53"/>
        <v>-34476.465809774178</v>
      </c>
      <c r="W218" s="5">
        <f t="shared" si="54"/>
        <v>-77.935854504296913</v>
      </c>
      <c r="X218" s="5">
        <f t="shared" si="67"/>
        <v>0</v>
      </c>
      <c r="Y218" s="12">
        <f t="shared" si="55"/>
        <v>3213170.1151676439</v>
      </c>
      <c r="Z218" s="75">
        <f>(-1*$J$10*$K$12)+V218+SUM($W$37:W218)</f>
        <v>-324614.72355769487</v>
      </c>
      <c r="AA218" s="66">
        <f>U218-$U$37+SUM($X$48:X218)</f>
        <v>3247646.580977418</v>
      </c>
      <c r="AB218" s="71">
        <f t="shared" si="56"/>
        <v>9.0046188459477037</v>
      </c>
      <c r="AC218" s="93">
        <f t="shared" si="65"/>
        <v>-77.935854504296913</v>
      </c>
      <c r="AD218" s="91">
        <f t="shared" si="66"/>
        <v>0</v>
      </c>
      <c r="AE218" s="91">
        <f t="shared" si="61"/>
        <v>-77.935854504296913</v>
      </c>
      <c r="AF218" s="64"/>
    </row>
    <row r="219" spans="1:32">
      <c r="A219" s="11">
        <v>37987</v>
      </c>
      <c r="B219" s="11">
        <v>43555</v>
      </c>
      <c r="C219" s="56">
        <v>16</v>
      </c>
      <c r="D219" s="12">
        <f t="shared" si="62"/>
        <v>4244133.7147609713</v>
      </c>
      <c r="E219" s="5">
        <f t="shared" si="46"/>
        <v>-8685.1948056660713</v>
      </c>
      <c r="F219" s="5">
        <f t="shared" si="57"/>
        <v>-5367.1082702432923</v>
      </c>
      <c r="G219" s="5">
        <f t="shared" si="58"/>
        <v>-3318.0865354227785</v>
      </c>
      <c r="H219" s="5">
        <f t="shared" si="47"/>
        <v>-7073.5561912682861</v>
      </c>
      <c r="I219" s="5">
        <f t="shared" si="48"/>
        <v>-707.35561912682851</v>
      </c>
      <c r="J219" s="5">
        <f t="shared" si="49"/>
        <v>-3637.6511713052778</v>
      </c>
      <c r="K219" s="5">
        <f t="shared" si="59"/>
        <v>-280817.02002495102</v>
      </c>
      <c r="L219" s="5">
        <f t="shared" si="60"/>
        <v>19971.318275830767</v>
      </c>
      <c r="M219" s="5">
        <f>(D219-$J$10)+SUM($G$37:G219)+SUM($H$37:H219)+SUM($I$37:I219)+SUM($J$37:J219)+SUM($L$37:L219)-$J$20-(D219*$K$27)</f>
        <v>3280242.7214960768</v>
      </c>
      <c r="N219" s="62">
        <f>(-1*$J$10*$K$12)+SUM($E$37:E219)+SUM($H$37:H219)+SUM($I$37:I219)+SUM($J$37:J219)+K219</f>
        <v>-2958598.6606113869</v>
      </c>
      <c r="O219" s="63">
        <f>(D219-$J$10)+SUM($L$37:L219)</f>
        <v>5631644.6580879502</v>
      </c>
      <c r="P219" s="72">
        <f t="shared" si="50"/>
        <v>0.90348381247633813</v>
      </c>
      <c r="Q219" s="83">
        <f t="shared" si="63"/>
        <v>-20103.757787366463</v>
      </c>
      <c r="R219" s="84">
        <f t="shared" si="51"/>
        <v>19971.318275830767</v>
      </c>
      <c r="S219" s="84">
        <f t="shared" si="52"/>
        <v>-132.43951153569651</v>
      </c>
      <c r="T219" s="89"/>
      <c r="U219" s="5">
        <f t="shared" si="64"/>
        <v>3401327.8391371621</v>
      </c>
      <c r="V219" s="5">
        <f t="shared" si="53"/>
        <v>-35013.278391371619</v>
      </c>
      <c r="W219" s="5">
        <f t="shared" si="54"/>
        <v>-132.43951153569697</v>
      </c>
      <c r="X219" s="5">
        <f t="shared" si="67"/>
        <v>0</v>
      </c>
      <c r="Y219" s="12">
        <f t="shared" si="55"/>
        <v>3266314.5607457906</v>
      </c>
      <c r="Z219" s="75">
        <f>(-1*$J$10*$K$12)+V219+SUM($W$37:W219)</f>
        <v>-325283.97565082798</v>
      </c>
      <c r="AA219" s="66">
        <f>U219-$U$37+SUM($X$48:X219)</f>
        <v>3301327.8391371621</v>
      </c>
      <c r="AB219" s="71">
        <f t="shared" si="56"/>
        <v>9.1490638526901531</v>
      </c>
      <c r="AC219" s="93">
        <f t="shared" si="65"/>
        <v>-132.43951153569697</v>
      </c>
      <c r="AD219" s="91">
        <f t="shared" si="66"/>
        <v>0</v>
      </c>
      <c r="AE219" s="91">
        <f t="shared" si="61"/>
        <v>-132.43951153569697</v>
      </c>
      <c r="AF219" s="64"/>
    </row>
    <row r="220" spans="1:32">
      <c r="A220" s="11">
        <v>37987</v>
      </c>
      <c r="B220" s="11">
        <v>43585</v>
      </c>
      <c r="C220" s="56">
        <v>16</v>
      </c>
      <c r="D220" s="12">
        <f t="shared" si="62"/>
        <v>4277977.0330015207</v>
      </c>
      <c r="E220" s="5">
        <f t="shared" si="46"/>
        <v>-8685.1948056660713</v>
      </c>
      <c r="F220" s="5">
        <f t="shared" si="57"/>
        <v>-5411.8341724953198</v>
      </c>
      <c r="G220" s="5">
        <f t="shared" si="58"/>
        <v>-3273.3606331707506</v>
      </c>
      <c r="H220" s="5">
        <f t="shared" si="47"/>
        <v>-7129.9617216692013</v>
      </c>
      <c r="I220" s="5">
        <f t="shared" si="48"/>
        <v>-712.99617216692013</v>
      </c>
      <c r="J220" s="5">
        <f t="shared" si="49"/>
        <v>-3630.5498970177969</v>
      </c>
      <c r="K220" s="5">
        <f t="shared" si="59"/>
        <v>-282593.79423257988</v>
      </c>
      <c r="L220" s="5">
        <f t="shared" si="60"/>
        <v>19971.318275830767</v>
      </c>
      <c r="M220" s="5">
        <f>(D220-$J$10)+SUM($G$37:G220)+SUM($H$37:H220)+SUM($I$37:I220)+SUM($J$37:J220)+SUM($L$37:L220)-$J$20-(D220*$K$27)</f>
        <v>3317533.7153808037</v>
      </c>
      <c r="N220" s="62">
        <f>(-1*$J$10*$K$12)+SUM($E$37:E220)+SUM($H$37:H220)+SUM($I$37:I220)+SUM($J$37:J220)+K220</f>
        <v>-2980534.1374155357</v>
      </c>
      <c r="O220" s="63">
        <f>(D220-$J$10)+SUM($L$37:L220)</f>
        <v>5685459.2946043313</v>
      </c>
      <c r="P220" s="72">
        <f t="shared" si="50"/>
        <v>0.90753033935530603</v>
      </c>
      <c r="Q220" s="83">
        <f t="shared" si="63"/>
        <v>-20158.70259651999</v>
      </c>
      <c r="R220" s="84">
        <f t="shared" si="51"/>
        <v>19971.318275830767</v>
      </c>
      <c r="S220" s="84">
        <f t="shared" si="52"/>
        <v>-187.38432068922339</v>
      </c>
      <c r="T220" s="89"/>
      <c r="U220" s="5">
        <f t="shared" si="64"/>
        <v>3455924.0108668501</v>
      </c>
      <c r="V220" s="5">
        <f t="shared" si="53"/>
        <v>-35559.240108668499</v>
      </c>
      <c r="W220" s="5">
        <f t="shared" si="54"/>
        <v>-187.38432068922293</v>
      </c>
      <c r="X220" s="5">
        <f t="shared" si="67"/>
        <v>0</v>
      </c>
      <c r="Y220" s="12">
        <f t="shared" si="55"/>
        <v>3320364.7707581818</v>
      </c>
      <c r="Z220" s="75">
        <f>(-1*$J$10*$K$12)+V220+SUM($W$37:W220)</f>
        <v>-326017.32168881409</v>
      </c>
      <c r="AA220" s="66">
        <f>U220-$U$37+SUM($X$48:X220)</f>
        <v>3355924.0108668501</v>
      </c>
      <c r="AB220" s="71">
        <f t="shared" si="56"/>
        <v>9.2936984865795083</v>
      </c>
      <c r="AC220" s="93">
        <f t="shared" si="65"/>
        <v>-187.38432068922293</v>
      </c>
      <c r="AD220" s="91">
        <f t="shared" si="66"/>
        <v>0</v>
      </c>
      <c r="AE220" s="91">
        <f t="shared" si="61"/>
        <v>-187.38432068922293</v>
      </c>
      <c r="AF220" s="64"/>
    </row>
    <row r="221" spans="1:32">
      <c r="A221" s="11">
        <v>37987</v>
      </c>
      <c r="B221" s="11">
        <v>43616</v>
      </c>
      <c r="C221" s="56">
        <v>16</v>
      </c>
      <c r="D221" s="12">
        <f t="shared" si="62"/>
        <v>4312090.2226142995</v>
      </c>
      <c r="E221" s="5">
        <f t="shared" si="46"/>
        <v>-8685.1948056660713</v>
      </c>
      <c r="F221" s="5">
        <f t="shared" si="57"/>
        <v>-5456.9327905994478</v>
      </c>
      <c r="G221" s="5">
        <f t="shared" si="58"/>
        <v>-3228.2620150666235</v>
      </c>
      <c r="H221" s="5">
        <f t="shared" si="47"/>
        <v>-7186.8170376904991</v>
      </c>
      <c r="I221" s="5">
        <f t="shared" si="48"/>
        <v>-718.68170376904993</v>
      </c>
      <c r="J221" s="5">
        <f t="shared" si="49"/>
        <v>-3623.3985829148833</v>
      </c>
      <c r="K221" s="5">
        <f t="shared" si="59"/>
        <v>-284384.73668725078</v>
      </c>
      <c r="L221" s="5">
        <f t="shared" si="60"/>
        <v>19971.318275830767</v>
      </c>
      <c r="M221" s="5">
        <f>(D221-$J$10)+SUM($G$37:G221)+SUM($H$37:H221)+SUM($I$37:I221)+SUM($J$37:J221)+SUM($L$37:L221)-$J$20-(D221*$K$27)</f>
        <v>3355070.1214753012</v>
      </c>
      <c r="N221" s="62">
        <f>(-1*$J$10*$K$12)+SUM($E$37:E221)+SUM($H$37:H221)+SUM($I$37:I221)+SUM($J$37:J221)+K221</f>
        <v>-3002539.1720002475</v>
      </c>
      <c r="O221" s="63">
        <f>(D221-$J$10)+SUM($L$37:L221)</f>
        <v>5739543.8024929408</v>
      </c>
      <c r="P221" s="72">
        <f t="shared" si="50"/>
        <v>0.91156333812935431</v>
      </c>
      <c r="Q221" s="83">
        <f t="shared" si="63"/>
        <v>-20214.092130040503</v>
      </c>
      <c r="R221" s="84">
        <f t="shared" si="51"/>
        <v>19971.318275830767</v>
      </c>
      <c r="S221" s="84">
        <f t="shared" si="52"/>
        <v>-242.77385420973587</v>
      </c>
      <c r="T221" s="89"/>
      <c r="U221" s="5">
        <f t="shared" si="64"/>
        <v>3511450.1938573797</v>
      </c>
      <c r="V221" s="5">
        <f t="shared" si="53"/>
        <v>-36114.501938573798</v>
      </c>
      <c r="W221" s="5">
        <f t="shared" si="54"/>
        <v>-242.77385420973678</v>
      </c>
      <c r="X221" s="5">
        <f t="shared" si="67"/>
        <v>0</v>
      </c>
      <c r="Y221" s="12">
        <f t="shared" si="55"/>
        <v>3375335.6919188057</v>
      </c>
      <c r="Z221" s="75">
        <f>(-1*$J$10*$K$12)+V221+SUM($W$37:W221)</f>
        <v>-326815.35737292911</v>
      </c>
      <c r="AA221" s="66">
        <f>U221-$U$37+SUM($X$48:X221)</f>
        <v>3411450.1938573797</v>
      </c>
      <c r="AB221" s="71">
        <f t="shared" si="56"/>
        <v>9.438463544920177</v>
      </c>
      <c r="AC221" s="93">
        <f t="shared" si="65"/>
        <v>-242.77385420973678</v>
      </c>
      <c r="AD221" s="91">
        <f t="shared" si="66"/>
        <v>0</v>
      </c>
      <c r="AE221" s="91">
        <f t="shared" si="61"/>
        <v>-242.77385420973678</v>
      </c>
      <c r="AF221" s="64"/>
    </row>
    <row r="222" spans="1:32">
      <c r="A222" s="11">
        <v>37987</v>
      </c>
      <c r="B222" s="11">
        <v>43646</v>
      </c>
      <c r="C222" s="56">
        <v>16</v>
      </c>
      <c r="D222" s="12">
        <f t="shared" si="62"/>
        <v>4346475.4355915291</v>
      </c>
      <c r="E222" s="5">
        <f t="shared" si="46"/>
        <v>-8685.1948056660713</v>
      </c>
      <c r="F222" s="5">
        <f t="shared" si="57"/>
        <v>-5502.4072305211084</v>
      </c>
      <c r="G222" s="5">
        <f t="shared" si="58"/>
        <v>-3182.787575144961</v>
      </c>
      <c r="H222" s="5">
        <f t="shared" si="47"/>
        <v>-7244.1257259858821</v>
      </c>
      <c r="I222" s="5">
        <f t="shared" si="48"/>
        <v>-724.41257259858821</v>
      </c>
      <c r="J222" s="5">
        <f t="shared" si="49"/>
        <v>-3616.1968848615466</v>
      </c>
      <c r="K222" s="5">
        <f t="shared" si="59"/>
        <v>-286189.96036855527</v>
      </c>
      <c r="L222" s="5">
        <f t="shared" si="60"/>
        <v>19971.318275830767</v>
      </c>
      <c r="M222" s="5">
        <f>(D222-$J$10)+SUM($G$37:G222)+SUM($H$37:H222)+SUM($I$37:I222)+SUM($J$37:J222)+SUM($L$37:L222)-$J$20-(D222*$K$27)</f>
        <v>3392853.9062884655</v>
      </c>
      <c r="N222" s="62">
        <f>(-1*$J$10*$K$12)+SUM($E$37:E222)+SUM($H$37:H222)+SUM($I$37:I222)+SUM($J$37:J222)+K222</f>
        <v>-3024614.3256706642</v>
      </c>
      <c r="O222" s="63">
        <f>(D222-$J$10)+SUM($L$37:L222)</f>
        <v>5793900.3337460011</v>
      </c>
      <c r="P222" s="72">
        <f t="shared" si="50"/>
        <v>0.91558318181981369</v>
      </c>
      <c r="Q222" s="83">
        <f t="shared" si="63"/>
        <v>-20269.929989112086</v>
      </c>
      <c r="R222" s="84">
        <f t="shared" si="51"/>
        <v>19971.318275830767</v>
      </c>
      <c r="S222" s="84">
        <f t="shared" si="52"/>
        <v>-298.61171328131968</v>
      </c>
      <c r="T222" s="89"/>
      <c r="U222" s="5">
        <f t="shared" si="64"/>
        <v>3567921.7311713216</v>
      </c>
      <c r="V222" s="5">
        <f t="shared" si="53"/>
        <v>-36679.217311713219</v>
      </c>
      <c r="W222" s="5">
        <f t="shared" si="54"/>
        <v>-298.6117132813215</v>
      </c>
      <c r="X222" s="5">
        <f t="shared" si="67"/>
        <v>0</v>
      </c>
      <c r="Y222" s="12">
        <f t="shared" si="55"/>
        <v>3431242.5138596082</v>
      </c>
      <c r="Z222" s="75">
        <f>(-1*$J$10*$K$12)+V222+SUM($W$37:W222)</f>
        <v>-327678.68445934984</v>
      </c>
      <c r="AA222" s="66">
        <f>U222-$U$37+SUM($X$48:X222)</f>
        <v>3467921.7311713216</v>
      </c>
      <c r="AB222" s="71">
        <f t="shared" si="56"/>
        <v>9.5832997251352641</v>
      </c>
      <c r="AC222" s="93">
        <f t="shared" si="65"/>
        <v>-298.6117132813215</v>
      </c>
      <c r="AD222" s="91">
        <f t="shared" si="66"/>
        <v>0</v>
      </c>
      <c r="AE222" s="91">
        <f t="shared" si="61"/>
        <v>-298.6117132813215</v>
      </c>
      <c r="AF222" s="64"/>
    </row>
    <row r="223" spans="1:32">
      <c r="A223" s="11">
        <v>37987</v>
      </c>
      <c r="B223" s="11">
        <v>43677</v>
      </c>
      <c r="C223" s="56">
        <v>16</v>
      </c>
      <c r="D223" s="12">
        <f t="shared" si="62"/>
        <v>4381134.8410857171</v>
      </c>
      <c r="E223" s="5">
        <f t="shared" si="46"/>
        <v>-8685.1948056660713</v>
      </c>
      <c r="F223" s="5">
        <f t="shared" si="57"/>
        <v>-5548.2606241087851</v>
      </c>
      <c r="G223" s="5">
        <f t="shared" si="58"/>
        <v>-3136.9341815572848</v>
      </c>
      <c r="H223" s="5">
        <f t="shared" si="47"/>
        <v>-7301.8914018095284</v>
      </c>
      <c r="I223" s="5">
        <f t="shared" si="48"/>
        <v>-730.1891401809529</v>
      </c>
      <c r="J223" s="5">
        <f t="shared" si="49"/>
        <v>-3608.9444564360297</v>
      </c>
      <c r="K223" s="5">
        <f t="shared" si="59"/>
        <v>-288009.57915700017</v>
      </c>
      <c r="L223" s="5">
        <f t="shared" si="60"/>
        <v>19971.318275830767</v>
      </c>
      <c r="M223" s="5">
        <f>(D223-$J$10)+SUM($G$37:G223)+SUM($H$37:H223)+SUM($I$37:I223)+SUM($J$37:J223)+SUM($L$37:L223)-$J$20-(D223*$K$27)</f>
        <v>3430887.0520900553</v>
      </c>
      <c r="N223" s="62">
        <f>(-1*$J$10*$K$12)+SUM($E$37:E223)+SUM($H$37:H223)+SUM($I$37:I223)+SUM($J$37:J223)+K223</f>
        <v>-3046760.1642632019</v>
      </c>
      <c r="O223" s="63">
        <f>(D223-$J$10)+SUM($L$37:L223)</f>
        <v>5848531.0575160198</v>
      </c>
      <c r="P223" s="72">
        <f t="shared" si="50"/>
        <v>0.91959023428100073</v>
      </c>
      <c r="Q223" s="83">
        <f t="shared" si="63"/>
        <v>-20326.219804092583</v>
      </c>
      <c r="R223" s="84">
        <f t="shared" si="51"/>
        <v>19971.318275830767</v>
      </c>
      <c r="S223" s="84">
        <f t="shared" si="52"/>
        <v>-354.90152826181657</v>
      </c>
      <c r="T223" s="89"/>
      <c r="U223" s="5">
        <f t="shared" si="64"/>
        <v>3625354.2152011823</v>
      </c>
      <c r="V223" s="5">
        <f t="shared" si="53"/>
        <v>-37253.542152011825</v>
      </c>
      <c r="W223" s="5">
        <f t="shared" si="54"/>
        <v>-354.90152826181566</v>
      </c>
      <c r="X223" s="5">
        <f t="shared" si="67"/>
        <v>0</v>
      </c>
      <c r="Y223" s="12">
        <f t="shared" si="55"/>
        <v>3488100.6730491705</v>
      </c>
      <c r="Z223" s="75">
        <f>(-1*$J$10*$K$12)+V223+SUM($W$37:W223)</f>
        <v>-328607.91082791029</v>
      </c>
      <c r="AA223" s="66">
        <f>U223-$U$37+SUM($X$48:X223)</f>
        <v>3525354.2152011823</v>
      </c>
      <c r="AB223" s="71">
        <f t="shared" si="56"/>
        <v>9.7281477378899304</v>
      </c>
      <c r="AC223" s="93">
        <f t="shared" si="65"/>
        <v>-354.90152826181566</v>
      </c>
      <c r="AD223" s="91">
        <f t="shared" si="66"/>
        <v>0</v>
      </c>
      <c r="AE223" s="91">
        <f t="shared" si="61"/>
        <v>-354.90152826181566</v>
      </c>
      <c r="AF223" s="64"/>
    </row>
    <row r="224" spans="1:32">
      <c r="A224" s="11">
        <v>37987</v>
      </c>
      <c r="B224" s="11">
        <v>43708</v>
      </c>
      <c r="C224" s="56">
        <v>16</v>
      </c>
      <c r="D224" s="12">
        <f t="shared" si="62"/>
        <v>4416070.6255464973</v>
      </c>
      <c r="E224" s="5">
        <f t="shared" si="46"/>
        <v>-8685.1948056660713</v>
      </c>
      <c r="F224" s="5">
        <f t="shared" si="57"/>
        <v>-5594.4961293096912</v>
      </c>
      <c r="G224" s="5">
        <f t="shared" si="58"/>
        <v>-3090.6986763563787</v>
      </c>
      <c r="H224" s="5">
        <f t="shared" si="47"/>
        <v>-7360.1177092441621</v>
      </c>
      <c r="I224" s="5">
        <f t="shared" si="48"/>
        <v>-736.01177092441628</v>
      </c>
      <c r="J224" s="5">
        <f t="shared" si="49"/>
        <v>-3601.6409489153812</v>
      </c>
      <c r="K224" s="5">
        <f t="shared" si="59"/>
        <v>-289843.70784119109</v>
      </c>
      <c r="L224" s="5">
        <f t="shared" si="60"/>
        <v>19971.318275830767</v>
      </c>
      <c r="M224" s="5">
        <f>(D224-$J$10)+SUM($G$37:G224)+SUM($H$37:H224)+SUM($I$37:I224)+SUM($J$37:J224)+SUM($L$37:L224)-$J$20-(D224*$K$27)</f>
        <v>3469171.5570370359</v>
      </c>
      <c r="N224" s="62">
        <f>(-1*$J$10*$K$12)+SUM($E$37:E224)+SUM($H$37:H224)+SUM($I$37:I224)+SUM($J$37:J224)+K224</f>
        <v>-3068977.2581821429</v>
      </c>
      <c r="O224" s="63">
        <f>(D224-$J$10)+SUM($L$37:L224)</f>
        <v>5903438.1602526307</v>
      </c>
      <c r="P224" s="72">
        <f t="shared" si="50"/>
        <v>0.92358485046234362</v>
      </c>
      <c r="Q224" s="83">
        <f t="shared" si="63"/>
        <v>-20382.965234750031</v>
      </c>
      <c r="R224" s="84">
        <f t="shared" si="51"/>
        <v>19971.318275830767</v>
      </c>
      <c r="S224" s="84">
        <f t="shared" si="52"/>
        <v>-411.64695891926385</v>
      </c>
      <c r="T224" s="89"/>
      <c r="U224" s="5">
        <f t="shared" si="64"/>
        <v>3683763.4916912806</v>
      </c>
      <c r="V224" s="5">
        <f t="shared" si="53"/>
        <v>-37837.634916912808</v>
      </c>
      <c r="W224" s="5">
        <f t="shared" si="54"/>
        <v>-411.64695891926431</v>
      </c>
      <c r="X224" s="5">
        <f t="shared" si="67"/>
        <v>0</v>
      </c>
      <c r="Y224" s="12">
        <f t="shared" si="55"/>
        <v>3545925.8567743679</v>
      </c>
      <c r="Z224" s="75">
        <f>(-1*$J$10*$K$12)+V224+SUM($W$37:W224)</f>
        <v>-329603.65055173053</v>
      </c>
      <c r="AA224" s="66">
        <f>U224-$U$37+SUM($X$48:X224)</f>
        <v>3583763.4916912806</v>
      </c>
      <c r="AB224" s="71">
        <f t="shared" si="56"/>
        <v>9.8729484206025724</v>
      </c>
      <c r="AC224" s="93">
        <f t="shared" si="65"/>
        <v>-411.64695891926431</v>
      </c>
      <c r="AD224" s="91">
        <f t="shared" si="66"/>
        <v>0</v>
      </c>
      <c r="AE224" s="91">
        <f t="shared" si="61"/>
        <v>-411.64695891926431</v>
      </c>
      <c r="AF224" s="64"/>
    </row>
    <row r="225" spans="1:32">
      <c r="A225" s="11">
        <v>37987</v>
      </c>
      <c r="B225" s="11">
        <v>43738</v>
      </c>
      <c r="C225" s="56">
        <v>16</v>
      </c>
      <c r="D225" s="12">
        <f t="shared" si="62"/>
        <v>4451284.9928585617</v>
      </c>
      <c r="E225" s="5">
        <f t="shared" si="46"/>
        <v>-8685.1948056660713</v>
      </c>
      <c r="F225" s="5">
        <f t="shared" si="57"/>
        <v>-5641.1169303872721</v>
      </c>
      <c r="G225" s="5">
        <f t="shared" si="58"/>
        <v>-3044.0778752787978</v>
      </c>
      <c r="H225" s="5">
        <f t="shared" si="47"/>
        <v>-7418.8083214309363</v>
      </c>
      <c r="I225" s="5">
        <f t="shared" si="48"/>
        <v>-741.8808321430937</v>
      </c>
      <c r="J225" s="5">
        <f t="shared" si="49"/>
        <v>-3594.2860112609546</v>
      </c>
      <c r="K225" s="5">
        <f t="shared" si="59"/>
        <v>-291692.46212507447</v>
      </c>
      <c r="L225" s="5">
        <f t="shared" si="60"/>
        <v>19971.318275830767</v>
      </c>
      <c r="M225" s="5">
        <f>(D225-$J$10)+SUM($G$37:G225)+SUM($H$37:H225)+SUM($I$37:I225)+SUM($J$37:J225)+SUM($L$37:L225)-$J$20-(D225*$K$27)</f>
        <v>3507709.4353009337</v>
      </c>
      <c r="N225" s="62">
        <f>(-1*$J$10*$K$12)+SUM($E$37:E225)+SUM($H$37:H225)+SUM($I$37:I225)+SUM($J$37:J225)+K225</f>
        <v>-3091266.1824365268</v>
      </c>
      <c r="O225" s="63">
        <f>(D225-$J$10)+SUM($L$37:L225)</f>
        <v>5958623.8458405249</v>
      </c>
      <c r="P225" s="72">
        <f t="shared" si="50"/>
        <v>0.92756737666115685</v>
      </c>
      <c r="Q225" s="83">
        <f t="shared" si="63"/>
        <v>-20440.169970501058</v>
      </c>
      <c r="R225" s="84">
        <f t="shared" si="51"/>
        <v>19971.318275830767</v>
      </c>
      <c r="S225" s="84">
        <f t="shared" si="52"/>
        <v>-468.85169467029118</v>
      </c>
      <c r="T225" s="89"/>
      <c r="U225" s="5">
        <f t="shared" si="64"/>
        <v>3743165.6638242682</v>
      </c>
      <c r="V225" s="5">
        <f t="shared" si="53"/>
        <v>-38431.656638242683</v>
      </c>
      <c r="W225" s="5">
        <f t="shared" si="54"/>
        <v>-468.85169467028936</v>
      </c>
      <c r="X225" s="5">
        <f t="shared" si="67"/>
        <v>0</v>
      </c>
      <c r="Y225" s="12">
        <f t="shared" si="55"/>
        <v>3604734.0071860254</v>
      </c>
      <c r="Z225" s="75">
        <f>(-1*$J$10*$K$12)+V225+SUM($W$37:W225)</f>
        <v>-330666.5239677307</v>
      </c>
      <c r="AA225" s="66">
        <f>U225-$U$37+SUM($X$48:X225)</f>
        <v>3643165.6638242682</v>
      </c>
      <c r="AB225" s="71">
        <f t="shared" si="56"/>
        <v>10.017642850897721</v>
      </c>
      <c r="AC225" s="93">
        <f t="shared" si="65"/>
        <v>-468.85169467028936</v>
      </c>
      <c r="AD225" s="91">
        <f t="shared" si="66"/>
        <v>0</v>
      </c>
      <c r="AE225" s="91">
        <f t="shared" si="61"/>
        <v>-468.85169467028936</v>
      </c>
      <c r="AF225" s="64"/>
    </row>
    <row r="226" spans="1:32">
      <c r="A226" s="11">
        <v>37987</v>
      </c>
      <c r="B226" s="11">
        <v>43769</v>
      </c>
      <c r="C226" s="56">
        <v>16</v>
      </c>
      <c r="D226" s="12">
        <f t="shared" si="62"/>
        <v>4486780.1644806881</v>
      </c>
      <c r="E226" s="5">
        <f t="shared" si="46"/>
        <v>-8685.1948056660713</v>
      </c>
      <c r="F226" s="5">
        <f t="shared" si="57"/>
        <v>-5688.1262381404995</v>
      </c>
      <c r="G226" s="5">
        <f t="shared" si="58"/>
        <v>-2997.0685675255713</v>
      </c>
      <c r="H226" s="5">
        <f t="shared" si="47"/>
        <v>-7477.9669408011468</v>
      </c>
      <c r="I226" s="5">
        <f t="shared" si="48"/>
        <v>-747.79669408011466</v>
      </c>
      <c r="J226" s="5">
        <f t="shared" si="49"/>
        <v>-3586.8792901038128</v>
      </c>
      <c r="K226" s="5">
        <f t="shared" si="59"/>
        <v>-293555.95863523614</v>
      </c>
      <c r="L226" s="5">
        <f t="shared" si="60"/>
        <v>19971.318275830767</v>
      </c>
      <c r="M226" s="5">
        <f>(D226-$J$10)+SUM($G$37:G226)+SUM($H$37:H226)+SUM($I$37:I226)+SUM($J$37:J226)+SUM($L$37:L226)-$J$20-(D226*$K$27)</f>
        <v>3546502.7171962187</v>
      </c>
      <c r="N226" s="62">
        <f>(-1*$J$10*$K$12)+SUM($E$37:E226)+SUM($H$37:H226)+SUM($I$37:I226)+SUM($J$37:J226)+K226</f>
        <v>-3113627.51667734</v>
      </c>
      <c r="O226" s="63">
        <f>(D226-$J$10)+SUM($L$37:L226)</f>
        <v>6014090.335738482</v>
      </c>
      <c r="P226" s="72">
        <f t="shared" si="50"/>
        <v>0.93153815076644952</v>
      </c>
      <c r="Q226" s="83">
        <f t="shared" si="63"/>
        <v>-20497.837730651147</v>
      </c>
      <c r="R226" s="84">
        <f t="shared" si="51"/>
        <v>19971.318275830767</v>
      </c>
      <c r="S226" s="84">
        <f t="shared" si="52"/>
        <v>-526.51945482037991</v>
      </c>
      <c r="T226" s="89"/>
      <c r="U226" s="5">
        <f t="shared" si="64"/>
        <v>3803577.0963733168</v>
      </c>
      <c r="V226" s="5">
        <f t="shared" si="53"/>
        <v>-39035.770963733172</v>
      </c>
      <c r="W226" s="5">
        <f t="shared" si="54"/>
        <v>-526.519454820379</v>
      </c>
      <c r="X226" s="5">
        <f t="shared" si="67"/>
        <v>0</v>
      </c>
      <c r="Y226" s="12">
        <f t="shared" si="55"/>
        <v>3664541.3254095837</v>
      </c>
      <c r="Z226" s="75">
        <f>(-1*$J$10*$K$12)+V226+SUM($W$37:W226)</f>
        <v>-331797.15774804156</v>
      </c>
      <c r="AA226" s="66">
        <f>U226-$U$37+SUM($X$48:X226)</f>
        <v>3703577.0963733168</v>
      </c>
      <c r="AB226" s="71">
        <f t="shared" si="56"/>
        <v>10.162172459553497</v>
      </c>
      <c r="AC226" s="93">
        <f t="shared" si="65"/>
        <v>-526.519454820379</v>
      </c>
      <c r="AD226" s="91">
        <f t="shared" si="66"/>
        <v>0</v>
      </c>
      <c r="AE226" s="91">
        <f t="shared" si="61"/>
        <v>-526.519454820379</v>
      </c>
      <c r="AF226" s="64"/>
    </row>
    <row r="227" spans="1:32">
      <c r="A227" s="11">
        <v>37987</v>
      </c>
      <c r="B227" s="11">
        <v>43799</v>
      </c>
      <c r="C227" s="56">
        <v>16</v>
      </c>
      <c r="D227" s="12">
        <f t="shared" si="62"/>
        <v>4522558.3795858771</v>
      </c>
      <c r="E227" s="5">
        <f t="shared" si="46"/>
        <v>-8685.1948056660713</v>
      </c>
      <c r="F227" s="5">
        <f t="shared" si="57"/>
        <v>-5735.5272901250037</v>
      </c>
      <c r="G227" s="5">
        <f t="shared" si="58"/>
        <v>-2949.6675155410662</v>
      </c>
      <c r="H227" s="5">
        <f t="shared" si="47"/>
        <v>-7537.5972993097957</v>
      </c>
      <c r="I227" s="5">
        <f t="shared" si="48"/>
        <v>-753.75972993097957</v>
      </c>
      <c r="J227" s="5">
        <f t="shared" si="49"/>
        <v>-3579.4204297300589</v>
      </c>
      <c r="K227" s="5">
        <f t="shared" si="59"/>
        <v>-295434.31492825854</v>
      </c>
      <c r="L227" s="5">
        <f t="shared" si="60"/>
        <v>19971.318275830767</v>
      </c>
      <c r="M227" s="5">
        <f>(D227-$J$10)+SUM($G$37:G227)+SUM($H$37:H227)+SUM($I$37:I227)+SUM($J$37:J227)+SUM($L$37:L227)-$J$20-(D227*$K$27)</f>
        <v>3585553.449309703</v>
      </c>
      <c r="N227" s="62">
        <f>(-1*$J$10*$K$12)+SUM($E$37:E227)+SUM($H$37:H227)+SUM($I$37:I227)+SUM($J$37:J227)+K227</f>
        <v>-3136061.8452349994</v>
      </c>
      <c r="O227" s="63">
        <f>(D227-$J$10)+SUM($L$37:L227)</f>
        <v>6069839.8691195026</v>
      </c>
      <c r="P227" s="72">
        <f t="shared" si="50"/>
        <v>0.93549750249413899</v>
      </c>
      <c r="Q227" s="83">
        <f t="shared" si="63"/>
        <v>-20555.972264636905</v>
      </c>
      <c r="R227" s="84">
        <f t="shared" si="51"/>
        <v>19971.318275830767</v>
      </c>
      <c r="S227" s="84">
        <f t="shared" si="52"/>
        <v>-584.65398880613793</v>
      </c>
      <c r="T227" s="89"/>
      <c r="U227" s="5">
        <f t="shared" si="64"/>
        <v>3865014.4199210424</v>
      </c>
      <c r="V227" s="5">
        <f t="shared" si="53"/>
        <v>-39650.144199210423</v>
      </c>
      <c r="W227" s="5">
        <f t="shared" si="54"/>
        <v>-584.65398880613884</v>
      </c>
      <c r="X227" s="5">
        <f t="shared" si="67"/>
        <v>0</v>
      </c>
      <c r="Y227" s="12">
        <f t="shared" si="55"/>
        <v>3725364.2757218322</v>
      </c>
      <c r="Z227" s="75">
        <f>(-1*$J$10*$K$12)+V227+SUM($W$37:W227)</f>
        <v>-332996.18497232499</v>
      </c>
      <c r="AA227" s="66">
        <f>U227-$U$37+SUM($X$48:X227)</f>
        <v>3765014.4199210424</v>
      </c>
      <c r="AB227" s="71">
        <f t="shared" si="56"/>
        <v>10.306479142498132</v>
      </c>
      <c r="AC227" s="93">
        <f t="shared" si="65"/>
        <v>-584.65398880613884</v>
      </c>
      <c r="AD227" s="91">
        <f t="shared" si="66"/>
        <v>0</v>
      </c>
      <c r="AE227" s="91">
        <f t="shared" si="61"/>
        <v>-584.65398880613884</v>
      </c>
      <c r="AF227" s="64"/>
    </row>
    <row r="228" spans="1:32">
      <c r="A228" s="11">
        <v>37987</v>
      </c>
      <c r="B228" s="11">
        <v>43830</v>
      </c>
      <c r="C228" s="56">
        <v>16</v>
      </c>
      <c r="D228" s="12">
        <f t="shared" si="62"/>
        <v>4558621.8952026106</v>
      </c>
      <c r="E228" s="5">
        <f t="shared" si="46"/>
        <v>-8685.1948056660713</v>
      </c>
      <c r="F228" s="5">
        <f t="shared" si="57"/>
        <v>-5783.3233508760459</v>
      </c>
      <c r="G228" s="5">
        <f t="shared" si="58"/>
        <v>-2901.8714547900245</v>
      </c>
      <c r="H228" s="5">
        <f t="shared" si="47"/>
        <v>-7597.7031586710182</v>
      </c>
      <c r="I228" s="5">
        <f t="shared" si="48"/>
        <v>-759.77031586710189</v>
      </c>
      <c r="J228" s="5">
        <f t="shared" si="49"/>
        <v>-3571.9090720660756</v>
      </c>
      <c r="K228" s="5">
        <f t="shared" si="59"/>
        <v>-297327.64949813706</v>
      </c>
      <c r="L228" s="5">
        <f t="shared" si="60"/>
        <v>19971.318275830767</v>
      </c>
      <c r="M228" s="5">
        <f>(D228-$J$10)+SUM($G$37:G228)+SUM($H$37:H228)+SUM($I$37:I228)+SUM($J$37:J228)+SUM($L$37:L228)-$J$20-(D228*$K$27)</f>
        <v>3624863.6946309949</v>
      </c>
      <c r="N228" s="62">
        <f>(-1*$J$10*$K$12)+SUM($E$37:E228)+SUM($H$37:H228)+SUM($I$37:I228)+SUM($J$37:J228)+K228</f>
        <v>-3158569.7571571483</v>
      </c>
      <c r="O228" s="63">
        <f>(D228-$J$10)+SUM($L$37:L228)</f>
        <v>6125874.703012066</v>
      </c>
      <c r="P228" s="72">
        <f t="shared" si="50"/>
        <v>0.93944575361400995</v>
      </c>
      <c r="Q228" s="83">
        <f t="shared" si="63"/>
        <v>-20614.577352270266</v>
      </c>
      <c r="R228" s="84">
        <f t="shared" si="51"/>
        <v>19971.318275830767</v>
      </c>
      <c r="S228" s="84">
        <f t="shared" si="52"/>
        <v>-643.25907643949904</v>
      </c>
      <c r="T228" s="89"/>
      <c r="U228" s="5">
        <f t="shared" si="64"/>
        <v>3927494.5351462215</v>
      </c>
      <c r="V228" s="5">
        <f t="shared" si="53"/>
        <v>-40274.945351462215</v>
      </c>
      <c r="W228" s="5">
        <f t="shared" si="54"/>
        <v>-643.2590764395004</v>
      </c>
      <c r="X228" s="5">
        <f t="shared" si="67"/>
        <v>0</v>
      </c>
      <c r="Y228" s="12">
        <f t="shared" si="55"/>
        <v>3787219.5897947592</v>
      </c>
      <c r="Z228" s="75">
        <f>(-1*$J$10*$K$12)+V228+SUM($W$37:W228)</f>
        <v>-334264.24520101631</v>
      </c>
      <c r="AA228" s="66">
        <f>U228-$U$37+SUM($X$48:X228)</f>
        <v>3827494.5351462215</v>
      </c>
      <c r="AB228" s="71">
        <f t="shared" si="56"/>
        <v>10.45050537141501</v>
      </c>
      <c r="AC228" s="93">
        <f t="shared" si="65"/>
        <v>-643.2590764395004</v>
      </c>
      <c r="AD228" s="91">
        <f t="shared" si="66"/>
        <v>0</v>
      </c>
      <c r="AE228" s="91">
        <f t="shared" si="61"/>
        <v>-643.2590764395004</v>
      </c>
      <c r="AF228" s="64"/>
    </row>
    <row r="229" spans="1:32">
      <c r="A229" s="11">
        <v>37987</v>
      </c>
      <c r="B229" s="11">
        <v>43861</v>
      </c>
      <c r="C229" s="56">
        <v>17</v>
      </c>
      <c r="D229" s="12">
        <f t="shared" si="62"/>
        <v>4594972.9863572316</v>
      </c>
      <c r="E229" s="5">
        <f t="shared" ref="E229:E263" si="68">PMT($K$13/12,$K$11*12,($J$10)*(1-$K$12))</f>
        <v>-8685.1948056660713</v>
      </c>
      <c r="F229" s="5">
        <f t="shared" si="57"/>
        <v>-5831.5177121333463</v>
      </c>
      <c r="G229" s="5">
        <f t="shared" si="58"/>
        <v>-2853.6770935327245</v>
      </c>
      <c r="H229" s="5">
        <f t="shared" ref="H229:H276" si="69">(D229*$K$15)/-12</f>
        <v>-7658.288310595387</v>
      </c>
      <c r="I229" s="5">
        <f t="shared" ref="I229:I276" si="70">(D229*$K$14)/-12</f>
        <v>-765.82883105953863</v>
      </c>
      <c r="J229" s="5">
        <f t="shared" ref="J229:J276" si="71">IF(L229&gt;((G229+H229+I229)*-1),((L229+(G229+H229+I229))*$K$19)*-1,0)</f>
        <v>-4055.6392862491143</v>
      </c>
      <c r="K229" s="5">
        <f t="shared" si="59"/>
        <v>-299236.08178375469</v>
      </c>
      <c r="L229" s="5">
        <f t="shared" si="60"/>
        <v>21169.597372380613</v>
      </c>
      <c r="M229" s="5">
        <f>(D229-$J$10)+SUM($G$37:G229)+SUM($H$37:H229)+SUM($I$37:I229)+SUM($J$37:J229)+SUM($L$37:L229)-$J$20-(D229*$K$27)</f>
        <v>3665142.5173509428</v>
      </c>
      <c r="N229" s="62">
        <f>(-1*$J$10*$K$12)+SUM($E$37:E229)+SUM($H$37:H229)+SUM($I$37:I229)+SUM($J$37:J229)+K229</f>
        <v>-3181643.1406763359</v>
      </c>
      <c r="O229" s="63">
        <f>(D229-$J$10)+SUM($L$37:L229)</f>
        <v>6183395.391539068</v>
      </c>
      <c r="P229" s="72">
        <f t="shared" ref="P229:P276" si="72">(O229+N229)/(N229*-1)</f>
        <v>0.94345975275675842</v>
      </c>
      <c r="Q229" s="83">
        <f t="shared" si="63"/>
        <v>-21164.951233570111</v>
      </c>
      <c r="R229" s="84">
        <f t="shared" ref="R229:R275" si="73">L229</f>
        <v>21169.597372380613</v>
      </c>
      <c r="S229" s="84">
        <f t="shared" ref="S229:S275" si="74">SUM(Q229:R229)</f>
        <v>4.6461388105017249</v>
      </c>
      <c r="T229" s="89"/>
      <c r="U229" s="5">
        <f t="shared" si="64"/>
        <v>3991034.6171793994</v>
      </c>
      <c r="V229" s="5">
        <f t="shared" ref="V229:V276" si="75">(-1*$U$37*$L$21)-(U229*$L$28)</f>
        <v>-40910.346171793994</v>
      </c>
      <c r="W229" s="5">
        <f t="shared" ref="W229:W276" si="76">IF(L229+E229+H229+I229+J229&lt;0,(L229+E229+H229+I229+J229),0)</f>
        <v>0</v>
      </c>
      <c r="X229" s="5">
        <f t="shared" si="67"/>
        <v>0</v>
      </c>
      <c r="Y229" s="12">
        <f t="shared" ref="Y229:Y276" si="77">U229-$U$37+V229</f>
        <v>3850124.2710076054</v>
      </c>
      <c r="Z229" s="75">
        <f>(-1*$J$10*$K$12)+V229+SUM($W$37:W229)</f>
        <v>-334899.64602134808</v>
      </c>
      <c r="AA229" s="66">
        <f>U229-$U$37+SUM($X$48:X229)</f>
        <v>3891034.6171793994</v>
      </c>
      <c r="AB229" s="71">
        <f t="shared" ref="AB229:AB276" si="78">(AA229+Z229)/(Z229*-1)</f>
        <v>10.618509196427656</v>
      </c>
      <c r="AC229" s="93">
        <f t="shared" si="65"/>
        <v>0</v>
      </c>
      <c r="AD229" s="91">
        <f t="shared" si="66"/>
        <v>0</v>
      </c>
      <c r="AE229" s="91">
        <f t="shared" si="61"/>
        <v>0</v>
      </c>
      <c r="AF229" s="64"/>
    </row>
    <row r="230" spans="1:32">
      <c r="A230" s="11">
        <v>37987</v>
      </c>
      <c r="B230" s="11">
        <v>43890</v>
      </c>
      <c r="C230" s="56">
        <v>17</v>
      </c>
      <c r="D230" s="12">
        <f t="shared" si="62"/>
        <v>4631613.9462174634</v>
      </c>
      <c r="E230" s="5">
        <f t="shared" si="68"/>
        <v>-8685.1948056660713</v>
      </c>
      <c r="F230" s="5">
        <f t="shared" ref="F230:F276" si="79">PPMT($K$13/12,ROW()-36,12*$K$11,$J$10*(1-$K$12))</f>
        <v>-5880.1136930677912</v>
      </c>
      <c r="G230" s="5">
        <f t="shared" ref="G230:G276" si="80">IPMT($K$13/12,ROW()-36,$K$11*12,$J$10*(1-$K$12))</f>
        <v>-2805.0811125982805</v>
      </c>
      <c r="H230" s="5">
        <f t="shared" si="69"/>
        <v>-7719.3565770291061</v>
      </c>
      <c r="I230" s="5">
        <f t="shared" si="70"/>
        <v>-771.93565770291059</v>
      </c>
      <c r="J230" s="5">
        <f t="shared" si="71"/>
        <v>-4048.0218502706293</v>
      </c>
      <c r="K230" s="5">
        <f t="shared" ref="K230:K276" si="81">-$J$20-(D230*$K$27)</f>
        <v>-301159.73217641684</v>
      </c>
      <c r="L230" s="5">
        <f t="shared" ref="L230:L276" si="82">IF(YEAR(B230)=YEAR(B229),L229,(L229*(1+$K$18)))</f>
        <v>21169.597372380613</v>
      </c>
      <c r="M230" s="5">
        <f>(D230-$J$10)+SUM($G$37:G230)+SUM($H$37:H230)+SUM($I$37:I230)+SUM($J$37:J230)+SUM($L$37:L230)-$J$20-(D230*$K$27)</f>
        <v>3705685.0289932913</v>
      </c>
      <c r="N230" s="62">
        <f>(-1*$J$10*$K$12)+SUM($E$37:E230)+SUM($H$37:H230)+SUM($I$37:I230)+SUM($J$37:J230)+K230</f>
        <v>-3204791.2999596666</v>
      </c>
      <c r="O230" s="63">
        <f>(D230-$J$10)+SUM($L$37:L230)</f>
        <v>6241205.9487716798</v>
      </c>
      <c r="P230" s="72">
        <f t="shared" si="72"/>
        <v>0.9474609622318394</v>
      </c>
      <c r="Q230" s="83">
        <f t="shared" si="63"/>
        <v>-21224.50889066872</v>
      </c>
      <c r="R230" s="84">
        <f t="shared" si="73"/>
        <v>21169.597372380613</v>
      </c>
      <c r="S230" s="84">
        <f t="shared" si="74"/>
        <v>-54.91151828810689</v>
      </c>
      <c r="T230" s="89"/>
      <c r="U230" s="5">
        <f t="shared" si="64"/>
        <v>4054938.5357486876</v>
      </c>
      <c r="V230" s="5">
        <f t="shared" si="75"/>
        <v>-41549.385357486877</v>
      </c>
      <c r="W230" s="5">
        <f t="shared" si="76"/>
        <v>-54.911518288104617</v>
      </c>
      <c r="X230" s="5">
        <f t="shared" si="67"/>
        <v>0</v>
      </c>
      <c r="Y230" s="12">
        <f t="shared" si="77"/>
        <v>3913389.1503912006</v>
      </c>
      <c r="Z230" s="75">
        <f>(-1*$J$10*$K$12)+V230+SUM($W$37:W230)</f>
        <v>-335593.59672532906</v>
      </c>
      <c r="AA230" s="66">
        <f>U230-$U$37+SUM($X$48:X230)</f>
        <v>3954938.5357486876</v>
      </c>
      <c r="AB230" s="71">
        <f t="shared" si="78"/>
        <v>10.784904641627172</v>
      </c>
      <c r="AC230" s="93">
        <f t="shared" si="65"/>
        <v>-54.911518288104617</v>
      </c>
      <c r="AD230" s="91">
        <f t="shared" si="66"/>
        <v>0</v>
      </c>
      <c r="AE230" s="91">
        <f t="shared" ref="AE230:AE276" si="83">SUM(AC230:AD230)</f>
        <v>-54.911518288104617</v>
      </c>
      <c r="AF230" s="64"/>
    </row>
    <row r="231" spans="1:32">
      <c r="A231" s="11">
        <v>37987</v>
      </c>
      <c r="B231" s="11">
        <v>43921</v>
      </c>
      <c r="C231" s="56">
        <v>17</v>
      </c>
      <c r="D231" s="12">
        <f t="shared" ref="D231:D264" si="84">D230*((1+$K$16)^(1/12))</f>
        <v>4668547.0862370702</v>
      </c>
      <c r="E231" s="5">
        <f t="shared" si="68"/>
        <v>-8685.1948056660713</v>
      </c>
      <c r="F231" s="5">
        <f t="shared" si="79"/>
        <v>-5929.1146405100217</v>
      </c>
      <c r="G231" s="5">
        <f t="shared" si="80"/>
        <v>-2756.0801651560482</v>
      </c>
      <c r="H231" s="5">
        <f t="shared" si="69"/>
        <v>-7780.9118103951178</v>
      </c>
      <c r="I231" s="5">
        <f t="shared" si="70"/>
        <v>-778.09118103951175</v>
      </c>
      <c r="J231" s="5">
        <f t="shared" si="71"/>
        <v>-4040.3508284738732</v>
      </c>
      <c r="K231" s="5">
        <f t="shared" si="81"/>
        <v>-303098.7220274462</v>
      </c>
      <c r="L231" s="5">
        <f t="shared" si="82"/>
        <v>21169.597372380613</v>
      </c>
      <c r="M231" s="5">
        <f>(D231-$J$10)+SUM($G$37:G231)+SUM($H$37:H231)+SUM($I$37:I231)+SUM($J$37:J231)+SUM($L$37:L231)-$J$20-(D231*$K$27)</f>
        <v>3746493.3425491848</v>
      </c>
      <c r="N231" s="62">
        <f>(-1*$J$10*$K$12)+SUM($E$37:E231)+SUM($H$37:H231)+SUM($I$37:I231)+SUM($J$37:J231)+K231</f>
        <v>-3228014.8384362706</v>
      </c>
      <c r="O231" s="63">
        <f>(D231-$J$10)+SUM($L$37:L231)</f>
        <v>6299308.6861636676</v>
      </c>
      <c r="P231" s="72">
        <f t="shared" si="72"/>
        <v>0.95144973039070879</v>
      </c>
      <c r="Q231" s="83">
        <f t="shared" ref="Q231:Q275" si="85">E231+H231+I231+J231</f>
        <v>-21284.548625574575</v>
      </c>
      <c r="R231" s="84">
        <f t="shared" si="73"/>
        <v>21169.597372380613</v>
      </c>
      <c r="S231" s="84">
        <f t="shared" si="74"/>
        <v>-114.95125319396175</v>
      </c>
      <c r="T231" s="89"/>
      <c r="U231" s="5">
        <f t="shared" ref="U231:U276" si="86">(U230-W230)*(1+$L$16)^(1/12)</f>
        <v>4119921.4661665671</v>
      </c>
      <c r="V231" s="5">
        <f t="shared" si="75"/>
        <v>-42199.214661665668</v>
      </c>
      <c r="W231" s="5">
        <f t="shared" si="76"/>
        <v>-114.95125319396129</v>
      </c>
      <c r="X231" s="5">
        <f t="shared" si="67"/>
        <v>0</v>
      </c>
      <c r="Y231" s="12">
        <f t="shared" si="77"/>
        <v>3977722.2515049013</v>
      </c>
      <c r="Z231" s="75">
        <f>(-1*$J$10*$K$12)+V231+SUM($W$37:W231)</f>
        <v>-336358.37728270178</v>
      </c>
      <c r="AA231" s="66">
        <f>U231-$U$37+SUM($X$48:X231)</f>
        <v>4019921.4661665671</v>
      </c>
      <c r="AB231" s="71">
        <f t="shared" si="78"/>
        <v>10.951304732297219</v>
      </c>
      <c r="AC231" s="93">
        <f t="shared" ref="AC231:AC275" si="87">W231</f>
        <v>-114.95125319396129</v>
      </c>
      <c r="AD231" s="91">
        <f t="shared" ref="AD231:AD275" si="88">X231</f>
        <v>0</v>
      </c>
      <c r="AE231" s="91">
        <f t="shared" si="83"/>
        <v>-114.95125319396129</v>
      </c>
      <c r="AF231" s="64"/>
    </row>
    <row r="232" spans="1:32">
      <c r="A232" s="11">
        <v>37987</v>
      </c>
      <c r="B232" s="11">
        <v>43951</v>
      </c>
      <c r="C232" s="56">
        <v>17</v>
      </c>
      <c r="D232" s="12">
        <f t="shared" si="84"/>
        <v>4705774.7363016736</v>
      </c>
      <c r="E232" s="5">
        <f t="shared" si="68"/>
        <v>-8685.1948056660713</v>
      </c>
      <c r="F232" s="5">
        <f t="shared" si="79"/>
        <v>-5978.5239291809394</v>
      </c>
      <c r="G232" s="5">
        <f t="shared" si="80"/>
        <v>-2706.670876485131</v>
      </c>
      <c r="H232" s="5">
        <f t="shared" si="69"/>
        <v>-7842.9578938361228</v>
      </c>
      <c r="I232" s="5">
        <f t="shared" si="70"/>
        <v>-784.29578938361226</v>
      </c>
      <c r="J232" s="5">
        <f t="shared" si="71"/>
        <v>-4032.6258531970557</v>
      </c>
      <c r="K232" s="5">
        <f t="shared" si="81"/>
        <v>-305053.17365583789</v>
      </c>
      <c r="L232" s="5">
        <f t="shared" si="82"/>
        <v>21169.597372380613</v>
      </c>
      <c r="M232" s="5">
        <f>(D232-$J$10)+SUM($G$37:G232)+SUM($H$37:H232)+SUM($I$37:I232)+SUM($J$37:J232)+SUM($L$37:L232)-$J$20-(D232*$K$27)</f>
        <v>3787569.5879448759</v>
      </c>
      <c r="N232" s="62">
        <f>(-1*$J$10*$K$12)+SUM($E$37:E232)+SUM($H$37:H232)+SUM($I$37:I232)+SUM($J$37:J232)+K232</f>
        <v>-3251314.3644067449</v>
      </c>
      <c r="O232" s="63">
        <f>(D232-$J$10)+SUM($L$37:L232)</f>
        <v>6357705.9336006511</v>
      </c>
      <c r="P232" s="72">
        <f t="shared" si="72"/>
        <v>0.95542639715206923</v>
      </c>
      <c r="Q232" s="83">
        <f t="shared" si="85"/>
        <v>-21345.074342082862</v>
      </c>
      <c r="R232" s="84">
        <f t="shared" si="73"/>
        <v>21169.597372380613</v>
      </c>
      <c r="S232" s="84">
        <f t="shared" si="74"/>
        <v>-175.47696970224933</v>
      </c>
      <c r="T232" s="89"/>
      <c r="U232" s="5">
        <f t="shared" si="86"/>
        <v>4186005.895757027</v>
      </c>
      <c r="V232" s="5">
        <f t="shared" si="75"/>
        <v>-42860.058957570269</v>
      </c>
      <c r="W232" s="5">
        <f t="shared" si="76"/>
        <v>-175.47696970224933</v>
      </c>
      <c r="X232" s="5">
        <f t="shared" si="67"/>
        <v>0</v>
      </c>
      <c r="Y232" s="12">
        <f t="shared" si="77"/>
        <v>4043145.8367994567</v>
      </c>
      <c r="Z232" s="75">
        <f>(-1*$J$10*$K$12)+V232+SUM($W$37:W232)</f>
        <v>-337194.69854830869</v>
      </c>
      <c r="AA232" s="66">
        <f>U232-$U$37+SUM($X$48:X232)</f>
        <v>4086005.895757027</v>
      </c>
      <c r="AB232" s="71">
        <f t="shared" si="78"/>
        <v>11.117645720256304</v>
      </c>
      <c r="AC232" s="93">
        <f t="shared" si="87"/>
        <v>-175.47696970224933</v>
      </c>
      <c r="AD232" s="91">
        <f t="shared" si="88"/>
        <v>0</v>
      </c>
      <c r="AE232" s="91">
        <f t="shared" si="83"/>
        <v>-175.47696970224933</v>
      </c>
      <c r="AF232" s="64"/>
    </row>
    <row r="233" spans="1:32">
      <c r="A233" s="11">
        <v>37987</v>
      </c>
      <c r="B233" s="11">
        <v>43982</v>
      </c>
      <c r="C233" s="56">
        <v>17</v>
      </c>
      <c r="D233" s="12">
        <f t="shared" si="84"/>
        <v>4743299.2448757309</v>
      </c>
      <c r="E233" s="5">
        <f t="shared" si="68"/>
        <v>-8685.1948056660713</v>
      </c>
      <c r="F233" s="5">
        <f t="shared" si="79"/>
        <v>-6028.3449619241137</v>
      </c>
      <c r="G233" s="5">
        <f t="shared" si="80"/>
        <v>-2656.8498437419566</v>
      </c>
      <c r="H233" s="5">
        <f t="shared" si="69"/>
        <v>-7905.4987414595516</v>
      </c>
      <c r="I233" s="5">
        <f t="shared" si="70"/>
        <v>-790.54987414595519</v>
      </c>
      <c r="J233" s="5">
        <f t="shared" si="71"/>
        <v>-4024.8465543435909</v>
      </c>
      <c r="K233" s="5">
        <f t="shared" si="81"/>
        <v>-307023.2103559759</v>
      </c>
      <c r="L233" s="5">
        <f t="shared" si="82"/>
        <v>21169.597372380613</v>
      </c>
      <c r="M233" s="5">
        <f>(D233-$J$10)+SUM($G$37:G233)+SUM($H$37:H233)+SUM($I$37:I233)+SUM($J$37:J233)+SUM($L$37:L233)-$J$20-(D233*$K$27)</f>
        <v>3828915.9121774845</v>
      </c>
      <c r="N233" s="62">
        <f>(-1*$J$10*$K$12)+SUM($E$37:E233)+SUM($H$37:H233)+SUM($I$37:I233)+SUM($J$37:J233)+K233</f>
        <v>-3274690.4910824988</v>
      </c>
      <c r="O233" s="63">
        <f>(D233-$J$10)+SUM($L$37:L233)</f>
        <v>6416400.0395470895</v>
      </c>
      <c r="P233" s="72">
        <f t="shared" si="72"/>
        <v>0.95939129423680303</v>
      </c>
      <c r="Q233" s="83">
        <f t="shared" si="85"/>
        <v>-21406.08997561517</v>
      </c>
      <c r="R233" s="84">
        <f t="shared" si="73"/>
        <v>21169.597372380613</v>
      </c>
      <c r="S233" s="84">
        <f t="shared" si="74"/>
        <v>-236.49260323455746</v>
      </c>
      <c r="T233" s="89"/>
      <c r="U233" s="5">
        <f t="shared" si="86"/>
        <v>4253209.9553422472</v>
      </c>
      <c r="V233" s="5">
        <f t="shared" si="75"/>
        <v>-43532.099553422471</v>
      </c>
      <c r="W233" s="5">
        <f t="shared" si="76"/>
        <v>-236.4926032345561</v>
      </c>
      <c r="X233" s="5">
        <f t="shared" si="67"/>
        <v>0</v>
      </c>
      <c r="Y233" s="12">
        <f t="shared" si="77"/>
        <v>4109677.8557888246</v>
      </c>
      <c r="Z233" s="75">
        <f>(-1*$J$10*$K$12)+V233+SUM($W$37:W233)</f>
        <v>-338103.23174739548</v>
      </c>
      <c r="AA233" s="66">
        <f>U233-$U$37+SUM($X$48:X233)</f>
        <v>4153209.9553422472</v>
      </c>
      <c r="AB233" s="71">
        <f t="shared" si="78"/>
        <v>11.283851691915219</v>
      </c>
      <c r="AC233" s="93">
        <f t="shared" si="87"/>
        <v>-236.4926032345561</v>
      </c>
      <c r="AD233" s="91">
        <f t="shared" si="88"/>
        <v>0</v>
      </c>
      <c r="AE233" s="91">
        <f t="shared" si="83"/>
        <v>-236.4926032345561</v>
      </c>
      <c r="AF233" s="64"/>
    </row>
    <row r="234" spans="1:32">
      <c r="A234" s="11">
        <v>37987</v>
      </c>
      <c r="B234" s="11">
        <v>44012</v>
      </c>
      <c r="C234" s="56">
        <v>17</v>
      </c>
      <c r="D234" s="12">
        <f t="shared" si="84"/>
        <v>4781122.9791506836</v>
      </c>
      <c r="E234" s="5">
        <f t="shared" si="68"/>
        <v>-8685.1948056660713</v>
      </c>
      <c r="F234" s="5">
        <f t="shared" si="79"/>
        <v>-6078.5811699401484</v>
      </c>
      <c r="G234" s="5">
        <f t="shared" si="80"/>
        <v>-2606.6136357259229</v>
      </c>
      <c r="H234" s="5">
        <f t="shared" si="69"/>
        <v>-7968.5382985844726</v>
      </c>
      <c r="I234" s="5">
        <f t="shared" si="70"/>
        <v>-796.85382985844728</v>
      </c>
      <c r="J234" s="5">
        <f t="shared" si="71"/>
        <v>-4017.0125593668249</v>
      </c>
      <c r="K234" s="5">
        <f t="shared" si="81"/>
        <v>-309008.95640541089</v>
      </c>
      <c r="L234" s="5">
        <f t="shared" si="82"/>
        <v>21169.597372380613</v>
      </c>
      <c r="M234" s="5">
        <f>(D234-$J$10)+SUM($G$37:G234)+SUM($H$37:H234)+SUM($I$37:I234)+SUM($J$37:J234)+SUM($L$37:L234)-$J$20-(D234*$K$27)</f>
        <v>3870534.4794518473</v>
      </c>
      <c r="N234" s="62">
        <f>(-1*$J$10*$K$12)+SUM($E$37:E234)+SUM($H$37:H234)+SUM($I$37:I234)+SUM($J$37:J234)+K234</f>
        <v>-3298143.8366254088</v>
      </c>
      <c r="O234" s="63">
        <f>(D234-$J$10)+SUM($L$37:L234)</f>
        <v>6475393.3711944222</v>
      </c>
      <c r="P234" s="72">
        <f t="shared" si="72"/>
        <v>0.96334474539470305</v>
      </c>
      <c r="Q234" s="83">
        <f t="shared" si="85"/>
        <v>-21467.599493475813</v>
      </c>
      <c r="R234" s="84">
        <f t="shared" si="73"/>
        <v>21169.597372380613</v>
      </c>
      <c r="S234" s="84">
        <f t="shared" si="74"/>
        <v>-298.00212109519998</v>
      </c>
      <c r="T234" s="89"/>
      <c r="U234" s="5">
        <f t="shared" si="86"/>
        <v>4321552.070051169</v>
      </c>
      <c r="V234" s="5">
        <f t="shared" si="75"/>
        <v>-44215.52070051169</v>
      </c>
      <c r="W234" s="5">
        <f t="shared" si="76"/>
        <v>-298.00212109520317</v>
      </c>
      <c r="X234" s="5">
        <f t="shared" si="67"/>
        <v>0</v>
      </c>
      <c r="Y234" s="12">
        <f t="shared" si="77"/>
        <v>4177336.5493506575</v>
      </c>
      <c r="Z234" s="75">
        <f>(-1*$J$10*$K$12)+V234+SUM($W$37:W234)</f>
        <v>-339084.65501557989</v>
      </c>
      <c r="AA234" s="66">
        <f>U234-$U$37+SUM($X$48:X234)</f>
        <v>4221552.070051169</v>
      </c>
      <c r="AB234" s="71">
        <f t="shared" si="78"/>
        <v>11.449846985429646</v>
      </c>
      <c r="AC234" s="93">
        <f t="shared" si="87"/>
        <v>-298.00212109520317</v>
      </c>
      <c r="AD234" s="91">
        <f t="shared" si="88"/>
        <v>0</v>
      </c>
      <c r="AE234" s="91">
        <f t="shared" si="83"/>
        <v>-298.00212109520317</v>
      </c>
      <c r="AF234" s="64"/>
    </row>
    <row r="235" spans="1:32">
      <c r="A235" s="11">
        <v>37987</v>
      </c>
      <c r="B235" s="11">
        <v>44043</v>
      </c>
      <c r="C235" s="56">
        <v>17</v>
      </c>
      <c r="D235" s="12">
        <f t="shared" si="84"/>
        <v>4819248.3251942899</v>
      </c>
      <c r="E235" s="5">
        <f t="shared" si="68"/>
        <v>-8685.1948056660713</v>
      </c>
      <c r="F235" s="5">
        <f t="shared" si="79"/>
        <v>-6129.2360130229827</v>
      </c>
      <c r="G235" s="5">
        <f t="shared" si="80"/>
        <v>-2555.9587926430886</v>
      </c>
      <c r="H235" s="5">
        <f t="shared" si="69"/>
        <v>-8032.0805419904827</v>
      </c>
      <c r="I235" s="5">
        <f t="shared" si="70"/>
        <v>-803.20805419904843</v>
      </c>
      <c r="J235" s="5">
        <f t="shared" si="71"/>
        <v>-4009.1234932546768</v>
      </c>
      <c r="K235" s="5">
        <f t="shared" si="81"/>
        <v>-311010.53707270022</v>
      </c>
      <c r="L235" s="5">
        <f t="shared" si="82"/>
        <v>21169.597372380613</v>
      </c>
      <c r="M235" s="5">
        <f>(D235-$J$10)+SUM($G$37:G235)+SUM($H$37:H235)+SUM($I$37:I235)+SUM($J$37:J235)+SUM($L$37:L235)-$J$20-(D235*$K$27)</f>
        <v>3912427.4713184563</v>
      </c>
      <c r="N235" s="62">
        <f>(-1*$J$10*$K$12)+SUM($E$37:E235)+SUM($H$37:H235)+SUM($I$37:I235)+SUM($J$37:J235)+K235</f>
        <v>-3321675.0241878089</v>
      </c>
      <c r="O235" s="63">
        <f>(D235-$J$10)+SUM($L$37:L235)</f>
        <v>6534688.3146104096</v>
      </c>
      <c r="P235" s="72">
        <f t="shared" si="72"/>
        <v>0.96728706662332886</v>
      </c>
      <c r="Q235" s="83">
        <f t="shared" si="85"/>
        <v>-21529.606895110279</v>
      </c>
      <c r="R235" s="84">
        <f t="shared" si="73"/>
        <v>21169.597372380613</v>
      </c>
      <c r="S235" s="84">
        <f t="shared" si="74"/>
        <v>-360.00952272966606</v>
      </c>
      <c r="T235" s="89"/>
      <c r="U235" s="5">
        <f t="shared" si="86"/>
        <v>4391050.9640642917</v>
      </c>
      <c r="V235" s="5">
        <f t="shared" si="75"/>
        <v>-44910.509640642915</v>
      </c>
      <c r="W235" s="5">
        <f t="shared" si="76"/>
        <v>-360.00952272966651</v>
      </c>
      <c r="X235" s="5">
        <f t="shared" si="67"/>
        <v>0</v>
      </c>
      <c r="Y235" s="12">
        <f t="shared" si="77"/>
        <v>4246140.4544236483</v>
      </c>
      <c r="Z235" s="75">
        <f>(-1*$J$10*$K$12)+V235+SUM($W$37:W235)</f>
        <v>-340139.65347844071</v>
      </c>
      <c r="AA235" s="66">
        <f>U235-$U$37+SUM($X$48:X235)</f>
        <v>4291050.9640642917</v>
      </c>
      <c r="AB235" s="71">
        <f t="shared" si="78"/>
        <v>11.615556346288434</v>
      </c>
      <c r="AC235" s="93">
        <f t="shared" si="87"/>
        <v>-360.00952272966651</v>
      </c>
      <c r="AD235" s="91">
        <f t="shared" si="88"/>
        <v>0</v>
      </c>
      <c r="AE235" s="91">
        <f t="shared" si="83"/>
        <v>-360.00952272966651</v>
      </c>
      <c r="AF235" s="64"/>
    </row>
    <row r="236" spans="1:32">
      <c r="A236" s="11">
        <v>37987</v>
      </c>
      <c r="B236" s="11">
        <v>44074</v>
      </c>
      <c r="C236" s="56">
        <v>17</v>
      </c>
      <c r="D236" s="12">
        <f t="shared" si="84"/>
        <v>4857677.6881011482</v>
      </c>
      <c r="E236" s="5">
        <f t="shared" si="68"/>
        <v>-8685.1948056660713</v>
      </c>
      <c r="F236" s="5">
        <f t="shared" si="79"/>
        <v>-6180.3129797981728</v>
      </c>
      <c r="G236" s="5">
        <f t="shared" si="80"/>
        <v>-2504.8818258678966</v>
      </c>
      <c r="H236" s="5">
        <f t="shared" si="69"/>
        <v>-8096.1294801685808</v>
      </c>
      <c r="I236" s="5">
        <f t="shared" si="70"/>
        <v>-809.61294801685801</v>
      </c>
      <c r="J236" s="5">
        <f t="shared" si="71"/>
        <v>-4001.1789785141827</v>
      </c>
      <c r="K236" s="5">
        <f t="shared" si="81"/>
        <v>-313028.07862531033</v>
      </c>
      <c r="L236" s="5">
        <f t="shared" si="82"/>
        <v>21169.597372380613</v>
      </c>
      <c r="M236" s="5">
        <f>(D236-$J$10)+SUM($G$37:G236)+SUM($H$37:H236)+SUM($I$37:I236)+SUM($J$37:J236)+SUM($L$37:L236)-$J$20-(D236*$K$27)</f>
        <v>3954597.0868125185</v>
      </c>
      <c r="N236" s="62">
        <f>(-1*$J$10*$K$12)+SUM($E$37:E236)+SUM($H$37:H236)+SUM($I$37:I236)+SUM($J$37:J236)+K236</f>
        <v>-3345284.6819527843</v>
      </c>
      <c r="O236" s="63">
        <f>(D236-$J$10)+SUM($L$37:L236)</f>
        <v>6594287.274889648</v>
      </c>
      <c r="P236" s="72">
        <f t="shared" si="72"/>
        <v>0.97121856637931436</v>
      </c>
      <c r="Q236" s="83">
        <f t="shared" si="85"/>
        <v>-21592.11621236569</v>
      </c>
      <c r="R236" s="84">
        <f t="shared" si="73"/>
        <v>21169.597372380613</v>
      </c>
      <c r="S236" s="84">
        <f t="shared" si="74"/>
        <v>-422.51883998507765</v>
      </c>
      <c r="T236" s="89"/>
      <c r="U236" s="5">
        <f t="shared" si="86"/>
        <v>4461725.6654346986</v>
      </c>
      <c r="V236" s="5">
        <f t="shared" si="75"/>
        <v>-45617.256654346987</v>
      </c>
      <c r="W236" s="5">
        <f t="shared" si="76"/>
        <v>-422.51883998507992</v>
      </c>
      <c r="X236" s="5">
        <f t="shared" si="67"/>
        <v>0</v>
      </c>
      <c r="Y236" s="12">
        <f t="shared" si="77"/>
        <v>4316108.4087803513</v>
      </c>
      <c r="Z236" s="75">
        <f>(-1*$J$10*$K$12)+V236+SUM($W$37:W236)</f>
        <v>-341268.91933212988</v>
      </c>
      <c r="AA236" s="66">
        <f>U236-$U$37+SUM($X$48:X236)</f>
        <v>4361725.6654346986</v>
      </c>
      <c r="AB236" s="71">
        <f t="shared" si="78"/>
        <v>11.780905082041116</v>
      </c>
      <c r="AC236" s="93">
        <f t="shared" si="87"/>
        <v>-422.51883998507992</v>
      </c>
      <c r="AD236" s="91">
        <f t="shared" si="88"/>
        <v>0</v>
      </c>
      <c r="AE236" s="91">
        <f t="shared" si="83"/>
        <v>-422.51883998507992</v>
      </c>
      <c r="AF236" s="64"/>
    </row>
    <row r="237" spans="1:32">
      <c r="A237" s="11">
        <v>37987</v>
      </c>
      <c r="B237" s="11">
        <v>44104</v>
      </c>
      <c r="C237" s="56">
        <v>17</v>
      </c>
      <c r="D237" s="12">
        <f t="shared" si="84"/>
        <v>4896413.4921444198</v>
      </c>
      <c r="E237" s="5">
        <f t="shared" si="68"/>
        <v>-8685.1948056660713</v>
      </c>
      <c r="F237" s="5">
        <f t="shared" si="79"/>
        <v>-6231.8155879631586</v>
      </c>
      <c r="G237" s="5">
        <f t="shared" si="80"/>
        <v>-2453.3792177029122</v>
      </c>
      <c r="H237" s="5">
        <f t="shared" si="69"/>
        <v>-8160.6891535740333</v>
      </c>
      <c r="I237" s="5">
        <f t="shared" si="70"/>
        <v>-816.0689153574034</v>
      </c>
      <c r="J237" s="5">
        <f t="shared" si="71"/>
        <v>-3993.1786351559676</v>
      </c>
      <c r="K237" s="5">
        <f t="shared" si="81"/>
        <v>-315061.70833758207</v>
      </c>
      <c r="L237" s="5">
        <f t="shared" si="82"/>
        <v>21169.597372380613</v>
      </c>
      <c r="M237" s="5">
        <f>(D237-$J$10)+SUM($G$37:G237)+SUM($H$37:H237)+SUM($I$37:I237)+SUM($J$37:J237)+SUM($L$37:L237)-$J$20-(D237*$K$27)</f>
        <v>3997045.5425941083</v>
      </c>
      <c r="N237" s="62">
        <f>(-1*$J$10*$K$12)+SUM($E$37:E237)+SUM($H$37:H237)+SUM($I$37:I237)+SUM($J$37:J237)+K237</f>
        <v>-3368973.4431748097</v>
      </c>
      <c r="O237" s="63">
        <f>(D237-$J$10)+SUM($L$37:L237)</f>
        <v>6654192.6763053006</v>
      </c>
      <c r="P237" s="72">
        <f t="shared" si="72"/>
        <v>0.97513954578241147</v>
      </c>
      <c r="Q237" s="83">
        <f t="shared" si="85"/>
        <v>-21655.131509753475</v>
      </c>
      <c r="R237" s="84">
        <f t="shared" si="73"/>
        <v>21169.597372380613</v>
      </c>
      <c r="S237" s="84">
        <f t="shared" si="74"/>
        <v>-485.53413737286246</v>
      </c>
      <c r="T237" s="89"/>
      <c r="U237" s="5">
        <f t="shared" si="86"/>
        <v>4533595.5109865507</v>
      </c>
      <c r="V237" s="5">
        <f t="shared" si="75"/>
        <v>-46335.955109865507</v>
      </c>
      <c r="W237" s="5">
        <f t="shared" si="76"/>
        <v>-485.53413737286292</v>
      </c>
      <c r="X237" s="5">
        <f t="shared" si="67"/>
        <v>0</v>
      </c>
      <c r="Y237" s="12">
        <f t="shared" si="77"/>
        <v>4387259.5558766853</v>
      </c>
      <c r="Z237" s="75">
        <f>(-1*$J$10*$K$12)+V237+SUM($W$37:W237)</f>
        <v>-342473.15192502132</v>
      </c>
      <c r="AA237" s="66">
        <f>U237-$U$37+SUM($X$48:X237)</f>
        <v>4433595.5109865507</v>
      </c>
      <c r="AB237" s="71">
        <f t="shared" si="78"/>
        <v>11.945819215508056</v>
      </c>
      <c r="AC237" s="93">
        <f t="shared" si="87"/>
        <v>-485.53413737286292</v>
      </c>
      <c r="AD237" s="91">
        <f t="shared" si="88"/>
        <v>0</v>
      </c>
      <c r="AE237" s="91">
        <f t="shared" si="83"/>
        <v>-485.53413737286292</v>
      </c>
      <c r="AF237" s="64"/>
    </row>
    <row r="238" spans="1:32">
      <c r="A238" s="11">
        <v>37987</v>
      </c>
      <c r="B238" s="11">
        <v>44135</v>
      </c>
      <c r="C238" s="56">
        <v>17</v>
      </c>
      <c r="D238" s="12">
        <f t="shared" si="84"/>
        <v>4935458.1809287583</v>
      </c>
      <c r="E238" s="5">
        <f t="shared" si="68"/>
        <v>-8685.1948056660713</v>
      </c>
      <c r="F238" s="5">
        <f t="shared" si="79"/>
        <v>-6283.747384529519</v>
      </c>
      <c r="G238" s="5">
        <f t="shared" si="80"/>
        <v>-2401.4474211365523</v>
      </c>
      <c r="H238" s="5">
        <f t="shared" si="69"/>
        <v>-8225.7636348812648</v>
      </c>
      <c r="I238" s="5">
        <f t="shared" si="70"/>
        <v>-822.57636348812639</v>
      </c>
      <c r="J238" s="5">
        <f t="shared" si="71"/>
        <v>-3985.1220806786146</v>
      </c>
      <c r="K238" s="5">
        <f t="shared" si="81"/>
        <v>-317111.5544987598</v>
      </c>
      <c r="L238" s="5">
        <f t="shared" si="82"/>
        <v>21169.597372380613</v>
      </c>
      <c r="M238" s="5">
        <f>(D238-$J$10)+SUM($G$37:G238)+SUM($H$37:H238)+SUM($I$37:I238)+SUM($J$37:J238)+SUM($L$37:L238)-$J$20-(D238*$K$27)</f>
        <v>4039775.0730894655</v>
      </c>
      <c r="N238" s="62">
        <f>(-1*$J$10*$K$12)+SUM($E$37:E238)+SUM($H$37:H238)+SUM($I$37:I238)+SUM($J$37:J238)+K238</f>
        <v>-3392741.9462207016</v>
      </c>
      <c r="O238" s="63">
        <f>(D238-$J$10)+SUM($L$37:L238)</f>
        <v>6714406.9624620192</v>
      </c>
      <c r="P238" s="72">
        <f t="shared" si="72"/>
        <v>0.97905029881256989</v>
      </c>
      <c r="Q238" s="83">
        <f t="shared" si="85"/>
        <v>-21718.656884714077</v>
      </c>
      <c r="R238" s="84">
        <f t="shared" si="73"/>
        <v>21169.597372380613</v>
      </c>
      <c r="S238" s="84">
        <f t="shared" si="74"/>
        <v>-549.05951233346423</v>
      </c>
      <c r="T238" s="89"/>
      <c r="U238" s="5">
        <f t="shared" si="86"/>
        <v>4606680.15129227</v>
      </c>
      <c r="V238" s="5">
        <f t="shared" si="75"/>
        <v>-47066.801512922699</v>
      </c>
      <c r="W238" s="5">
        <f t="shared" si="76"/>
        <v>-549.05951233346423</v>
      </c>
      <c r="X238" s="5">
        <f t="shared" si="67"/>
        <v>0</v>
      </c>
      <c r="Y238" s="12">
        <f t="shared" si="77"/>
        <v>4459613.349779347</v>
      </c>
      <c r="Z238" s="75">
        <f>(-1*$J$10*$K$12)+V238+SUM($W$37:W238)</f>
        <v>-343753.0578404119</v>
      </c>
      <c r="AA238" s="66">
        <f>U238-$U$37+SUM($X$48:X238)</f>
        <v>4506680.15129227</v>
      </c>
      <c r="AB238" s="71">
        <f t="shared" si="78"/>
        <v>12.110225635824033</v>
      </c>
      <c r="AC238" s="93">
        <f t="shared" si="87"/>
        <v>-549.05951233346423</v>
      </c>
      <c r="AD238" s="91">
        <f t="shared" si="88"/>
        <v>0</v>
      </c>
      <c r="AE238" s="91">
        <f t="shared" si="83"/>
        <v>-549.05951233346423</v>
      </c>
      <c r="AF238" s="64"/>
    </row>
    <row r="239" spans="1:32">
      <c r="A239" s="11">
        <v>37987</v>
      </c>
      <c r="B239" s="11">
        <v>44165</v>
      </c>
      <c r="C239" s="56">
        <v>17</v>
      </c>
      <c r="D239" s="12">
        <f t="shared" si="84"/>
        <v>4974814.2175444663</v>
      </c>
      <c r="E239" s="5">
        <f t="shared" si="68"/>
        <v>-8685.1948056660713</v>
      </c>
      <c r="F239" s="5">
        <f t="shared" si="79"/>
        <v>-6336.1119460672644</v>
      </c>
      <c r="G239" s="5">
        <f t="shared" si="80"/>
        <v>-2349.082859598806</v>
      </c>
      <c r="H239" s="5">
        <f t="shared" si="69"/>
        <v>-8291.3570292407767</v>
      </c>
      <c r="I239" s="5">
        <f t="shared" si="70"/>
        <v>-829.13570292407769</v>
      </c>
      <c r="J239" s="5">
        <f t="shared" si="71"/>
        <v>-3977.0089300529503</v>
      </c>
      <c r="K239" s="5">
        <f t="shared" si="81"/>
        <v>-319177.74642108451</v>
      </c>
      <c r="L239" s="5">
        <f t="shared" si="82"/>
        <v>21169.597372380613</v>
      </c>
      <c r="M239" s="5">
        <f>(D239-$J$10)+SUM($G$37:G239)+SUM($H$37:H239)+SUM($I$37:I239)+SUM($J$37:J239)+SUM($L$37:L239)-$J$20-(D239*$K$27)</f>
        <v>4082787.9306334127</v>
      </c>
      <c r="N239" s="62">
        <f>(-1*$J$10*$K$12)+SUM($E$37:E239)+SUM($H$37:H239)+SUM($I$37:I239)+SUM($J$37:J239)+K239</f>
        <v>-3416590.8346109102</v>
      </c>
      <c r="O239" s="63">
        <f>(D239-$J$10)+SUM($L$37:L239)</f>
        <v>6774932.5964501081</v>
      </c>
      <c r="P239" s="72">
        <f t="shared" si="72"/>
        <v>0.98295111250032208</v>
      </c>
      <c r="Q239" s="83">
        <f t="shared" si="85"/>
        <v>-21782.696467883878</v>
      </c>
      <c r="R239" s="84">
        <f t="shared" si="73"/>
        <v>21169.597372380613</v>
      </c>
      <c r="S239" s="84">
        <f t="shared" si="74"/>
        <v>-613.09909550326483</v>
      </c>
      <c r="T239" s="89"/>
      <c r="U239" s="5">
        <f t="shared" si="86"/>
        <v>4680999.5557296947</v>
      </c>
      <c r="V239" s="5">
        <f t="shared" si="75"/>
        <v>-47809.995557296948</v>
      </c>
      <c r="W239" s="5">
        <f t="shared" si="76"/>
        <v>-613.09909550326302</v>
      </c>
      <c r="X239" s="5">
        <f t="shared" si="67"/>
        <v>0</v>
      </c>
      <c r="Y239" s="12">
        <f t="shared" si="77"/>
        <v>4533189.5601723976</v>
      </c>
      <c r="Z239" s="75">
        <f>(-1*$J$10*$K$12)+V239+SUM($W$37:W239)</f>
        <v>-345109.35098028946</v>
      </c>
      <c r="AA239" s="66">
        <f>U239-$U$37+SUM($X$48:X239)</f>
        <v>4580999.5557296947</v>
      </c>
      <c r="AB239" s="71">
        <f t="shared" si="78"/>
        <v>12.274052246678572</v>
      </c>
      <c r="AC239" s="93">
        <f t="shared" si="87"/>
        <v>-613.09909550326302</v>
      </c>
      <c r="AD239" s="91">
        <f t="shared" si="88"/>
        <v>0</v>
      </c>
      <c r="AE239" s="91">
        <f t="shared" si="83"/>
        <v>-613.09909550326302</v>
      </c>
      <c r="AF239" s="64"/>
    </row>
    <row r="240" spans="1:32">
      <c r="A240" s="11">
        <v>37987</v>
      </c>
      <c r="B240" s="11">
        <v>44196</v>
      </c>
      <c r="C240" s="56">
        <v>17</v>
      </c>
      <c r="D240" s="12">
        <f t="shared" si="84"/>
        <v>5014484.0847228728</v>
      </c>
      <c r="E240" s="5">
        <f t="shared" si="68"/>
        <v>-8685.1948056660713</v>
      </c>
      <c r="F240" s="5">
        <f t="shared" si="79"/>
        <v>-6388.9128789511587</v>
      </c>
      <c r="G240" s="5">
        <f t="shared" si="80"/>
        <v>-2296.2819267149125</v>
      </c>
      <c r="H240" s="5">
        <f t="shared" si="69"/>
        <v>-8357.4734745381211</v>
      </c>
      <c r="I240" s="5">
        <f t="shared" si="70"/>
        <v>-835.74734745381227</v>
      </c>
      <c r="J240" s="5">
        <f t="shared" si="71"/>
        <v>-3968.8387957062437</v>
      </c>
      <c r="K240" s="5">
        <f t="shared" si="81"/>
        <v>-321260.41444795084</v>
      </c>
      <c r="L240" s="5">
        <f t="shared" si="82"/>
        <v>21169.597372380613</v>
      </c>
      <c r="M240" s="5">
        <f>(D240-$J$10)+SUM($G$37:G240)+SUM($H$37:H240)+SUM($I$37:I240)+SUM($J$37:J240)+SUM($L$37:L240)-$J$20-(D240*$K$27)</f>
        <v>4126086.3856129213</v>
      </c>
      <c r="N240" s="62">
        <f>(-1*$J$10*$K$12)+SUM($E$37:E240)+SUM($H$37:H240)+SUM($I$37:I240)+SUM($J$37:J240)+K240</f>
        <v>-3440520.7570611406</v>
      </c>
      <c r="O240" s="63">
        <f>(D240-$J$10)+SUM($L$37:L240)</f>
        <v>6835772.0610008948</v>
      </c>
      <c r="P240" s="72">
        <f t="shared" si="72"/>
        <v>0.98684226711073375</v>
      </c>
      <c r="Q240" s="83">
        <f t="shared" si="85"/>
        <v>-21847.254423364247</v>
      </c>
      <c r="R240" s="84">
        <f t="shared" si="73"/>
        <v>21169.597372380613</v>
      </c>
      <c r="S240" s="84">
        <f t="shared" si="74"/>
        <v>-677.65705098363469</v>
      </c>
      <c r="T240" s="89"/>
      <c r="U240" s="5">
        <f t="shared" si="86"/>
        <v>4756574.017620476</v>
      </c>
      <c r="V240" s="5">
        <f t="shared" si="75"/>
        <v>-48565.740176204759</v>
      </c>
      <c r="W240" s="5">
        <f t="shared" si="76"/>
        <v>-677.6570509836356</v>
      </c>
      <c r="X240" s="5">
        <f t="shared" si="67"/>
        <v>0</v>
      </c>
      <c r="Y240" s="12">
        <f t="shared" si="77"/>
        <v>4608008.2774442714</v>
      </c>
      <c r="Z240" s="75">
        <f>(-1*$J$10*$K$12)+V240+SUM($W$37:W240)</f>
        <v>-346542.75265018089</v>
      </c>
      <c r="AA240" s="66">
        <f>U240-$U$37+SUM($X$48:X240)</f>
        <v>4656574.017620476</v>
      </c>
      <c r="AB240" s="71">
        <f t="shared" si="78"/>
        <v>12.437228111133161</v>
      </c>
      <c r="AC240" s="93">
        <f t="shared" si="87"/>
        <v>-677.6570509836356</v>
      </c>
      <c r="AD240" s="91">
        <f t="shared" si="88"/>
        <v>0</v>
      </c>
      <c r="AE240" s="91">
        <f t="shared" si="83"/>
        <v>-677.6570509836356</v>
      </c>
      <c r="AF240" s="64"/>
    </row>
    <row r="241" spans="1:32">
      <c r="A241" s="11">
        <v>37987</v>
      </c>
      <c r="B241" s="11">
        <v>44227</v>
      </c>
      <c r="C241" s="56">
        <v>18</v>
      </c>
      <c r="D241" s="12">
        <f t="shared" si="84"/>
        <v>5054470.2849929556</v>
      </c>
      <c r="E241" s="5">
        <f t="shared" si="68"/>
        <v>-8685.1948056660713</v>
      </c>
      <c r="F241" s="5">
        <f t="shared" si="79"/>
        <v>-6442.1538196090851</v>
      </c>
      <c r="G241" s="5">
        <f t="shared" si="80"/>
        <v>-2243.0409860569862</v>
      </c>
      <c r="H241" s="5">
        <f t="shared" si="69"/>
        <v>-8424.1171416549259</v>
      </c>
      <c r="I241" s="5">
        <f t="shared" si="70"/>
        <v>-842.41171416549253</v>
      </c>
      <c r="J241" s="5">
        <f t="shared" si="71"/>
        <v>-4481.3833828668785</v>
      </c>
      <c r="K241" s="5">
        <f t="shared" si="81"/>
        <v>-323359.68996213021</v>
      </c>
      <c r="L241" s="5">
        <f t="shared" si="82"/>
        <v>22439.773214723449</v>
      </c>
      <c r="M241" s="5">
        <f>(D241-$J$10)+SUM($G$37:G241)+SUM($H$37:H241)+SUM($I$37:I241)+SUM($J$37:J241)+SUM($L$37:L241)-$J$20-(D241*$K$27)</f>
        <v>4170422.130358804</v>
      </c>
      <c r="N241" s="62">
        <f>(-1*$J$10*$K$12)+SUM($E$37:E241)+SUM($H$37:H241)+SUM($I$37:I241)+SUM($J$37:J241)+K241</f>
        <v>-3465053.1396196736</v>
      </c>
      <c r="O241" s="63">
        <f>(D241-$J$10)+SUM($L$37:L241)</f>
        <v>6898198.0344857015</v>
      </c>
      <c r="P241" s="72">
        <f t="shared" si="72"/>
        <v>0.99079141257927494</v>
      </c>
      <c r="Q241" s="83">
        <f t="shared" si="85"/>
        <v>-22433.107044353368</v>
      </c>
      <c r="R241" s="84">
        <f t="shared" si="73"/>
        <v>22439.773214723449</v>
      </c>
      <c r="S241" s="84">
        <f t="shared" si="74"/>
        <v>6.6661703700810904</v>
      </c>
      <c r="T241" s="89"/>
      <c r="U241" s="5">
        <f t="shared" si="86"/>
        <v>4833424.1594510246</v>
      </c>
      <c r="V241" s="5">
        <f t="shared" si="75"/>
        <v>-49334.241594510248</v>
      </c>
      <c r="W241" s="5">
        <f t="shared" si="76"/>
        <v>0</v>
      </c>
      <c r="X241" s="5">
        <f t="shared" ref="X241:X276" si="89">IF(YEAR(B241)=YEAR(B240),X240,(U241*$L$17)/12)</f>
        <v>0</v>
      </c>
      <c r="Y241" s="12">
        <f t="shared" si="77"/>
        <v>4684089.9178565145</v>
      </c>
      <c r="Z241" s="75">
        <f>(-1*$J$10*$K$12)+V241+SUM($W$37:W241)</f>
        <v>-347311.25406848639</v>
      </c>
      <c r="AA241" s="66">
        <f>U241-$U$37+SUM($X$48:X241)</f>
        <v>4733424.1594510246</v>
      </c>
      <c r="AB241" s="71">
        <f t="shared" si="78"/>
        <v>12.628767003667665</v>
      </c>
      <c r="AC241" s="93">
        <f t="shared" si="87"/>
        <v>0</v>
      </c>
      <c r="AD241" s="91">
        <f t="shared" si="88"/>
        <v>0</v>
      </c>
      <c r="AE241" s="91">
        <f t="shared" si="83"/>
        <v>0</v>
      </c>
      <c r="AF241" s="64"/>
    </row>
    <row r="242" spans="1:32">
      <c r="A242" s="11">
        <v>37987</v>
      </c>
      <c r="B242" s="11">
        <v>44255</v>
      </c>
      <c r="C242" s="56">
        <v>18</v>
      </c>
      <c r="D242" s="12">
        <f t="shared" si="84"/>
        <v>5094775.3408392109</v>
      </c>
      <c r="E242" s="5">
        <f t="shared" si="68"/>
        <v>-8685.1948056660713</v>
      </c>
      <c r="F242" s="5">
        <f t="shared" si="79"/>
        <v>-6495.8384347724932</v>
      </c>
      <c r="G242" s="5">
        <f t="shared" si="80"/>
        <v>-2189.3563708935772</v>
      </c>
      <c r="H242" s="5">
        <f t="shared" si="69"/>
        <v>-8491.2922347320182</v>
      </c>
      <c r="I242" s="5">
        <f t="shared" si="70"/>
        <v>-849.12922347320182</v>
      </c>
      <c r="J242" s="5">
        <f t="shared" si="71"/>
        <v>-4473.0981081061063</v>
      </c>
      <c r="K242" s="5">
        <f t="shared" si="81"/>
        <v>-325475.7053940586</v>
      </c>
      <c r="L242" s="5">
        <f t="shared" si="82"/>
        <v>22439.773214723449</v>
      </c>
      <c r="M242" s="5">
        <f>(D242-$J$10)+SUM($G$37:G242)+SUM($H$37:H242)+SUM($I$37:I242)+SUM($J$37:J242)+SUM($L$37:L242)-$J$20-(D242*$K$27)</f>
        <v>4215048.068050649</v>
      </c>
      <c r="N242" s="62">
        <f>(-1*$J$10*$K$12)+SUM($E$37:E242)+SUM($H$37:H242)+SUM($I$37:I242)+SUM($J$37:J242)+K242</f>
        <v>-3489667.8694235794</v>
      </c>
      <c r="O242" s="63">
        <f>(D242-$J$10)+SUM($L$37:L242)</f>
        <v>6960942.8635466807</v>
      </c>
      <c r="P242" s="72">
        <f t="shared" si="72"/>
        <v>0.99472933356734716</v>
      </c>
      <c r="Q242" s="83">
        <f t="shared" si="85"/>
        <v>-22498.714371977399</v>
      </c>
      <c r="R242" s="84">
        <f t="shared" si="73"/>
        <v>22439.773214723449</v>
      </c>
      <c r="S242" s="84">
        <f t="shared" si="74"/>
        <v>-58.941157253950223</v>
      </c>
      <c r="T242" s="89"/>
      <c r="U242" s="5">
        <f t="shared" si="86"/>
        <v>4910816.3079848504</v>
      </c>
      <c r="V242" s="5">
        <f t="shared" si="75"/>
        <v>-50108.163079848506</v>
      </c>
      <c r="W242" s="5">
        <f t="shared" si="76"/>
        <v>-58.941157253948404</v>
      </c>
      <c r="X242" s="5">
        <f t="shared" si="89"/>
        <v>0</v>
      </c>
      <c r="Y242" s="12">
        <f t="shared" si="77"/>
        <v>4760708.1449050019</v>
      </c>
      <c r="Z242" s="75">
        <f>(-1*$J$10*$K$12)+V242+SUM($W$37:W242)</f>
        <v>-348144.11671107856</v>
      </c>
      <c r="AA242" s="66">
        <f>U242-$U$37+SUM($X$48:X242)</f>
        <v>4810816.3079848504</v>
      </c>
      <c r="AB242" s="71">
        <f t="shared" si="78"/>
        <v>12.818462174322194</v>
      </c>
      <c r="AC242" s="93">
        <f t="shared" si="87"/>
        <v>-58.941157253948404</v>
      </c>
      <c r="AD242" s="91">
        <f t="shared" si="88"/>
        <v>0</v>
      </c>
      <c r="AE242" s="91">
        <f t="shared" si="83"/>
        <v>-58.941157253948404</v>
      </c>
      <c r="AF242" s="64"/>
    </row>
    <row r="243" spans="1:32">
      <c r="A243" s="11">
        <v>37987</v>
      </c>
      <c r="B243" s="11">
        <v>44286</v>
      </c>
      <c r="C243" s="56">
        <v>18</v>
      </c>
      <c r="D243" s="12">
        <f t="shared" si="84"/>
        <v>5135401.7948607784</v>
      </c>
      <c r="E243" s="5">
        <f t="shared" si="68"/>
        <v>-8685.1948056660713</v>
      </c>
      <c r="F243" s="5">
        <f t="shared" si="79"/>
        <v>-6549.9704217289309</v>
      </c>
      <c r="G243" s="5">
        <f t="shared" si="80"/>
        <v>-2135.2243839371395</v>
      </c>
      <c r="H243" s="5">
        <f t="shared" si="69"/>
        <v>-8559.0029914346305</v>
      </c>
      <c r="I243" s="5">
        <f t="shared" si="70"/>
        <v>-855.90029914346314</v>
      </c>
      <c r="J243" s="5">
        <f t="shared" si="71"/>
        <v>-4464.7546714853679</v>
      </c>
      <c r="K243" s="5">
        <f t="shared" si="81"/>
        <v>-327608.59423019091</v>
      </c>
      <c r="L243" s="5">
        <f t="shared" si="82"/>
        <v>22439.773214723449</v>
      </c>
      <c r="M243" s="5">
        <f>(D243-$J$10)+SUM($G$37:G243)+SUM($H$37:H243)+SUM($I$37:I243)+SUM($J$37:J243)+SUM($L$37:L243)-$J$20-(D243*$K$27)</f>
        <v>4259966.5241048066</v>
      </c>
      <c r="N243" s="62">
        <f>(-1*$J$10*$K$12)+SUM($E$37:E243)+SUM($H$37:H243)+SUM($I$37:I243)+SUM($J$37:J243)+K243</f>
        <v>-3514365.6110274415</v>
      </c>
      <c r="O243" s="63">
        <f>(D243-$J$10)+SUM($L$37:L243)</f>
        <v>7024009.0907829711</v>
      </c>
      <c r="P243" s="72">
        <f t="shared" si="72"/>
        <v>0.99865633465764214</v>
      </c>
      <c r="Q243" s="83">
        <f t="shared" si="85"/>
        <v>-22564.852767729531</v>
      </c>
      <c r="R243" s="84">
        <f t="shared" si="73"/>
        <v>22439.773214723449</v>
      </c>
      <c r="S243" s="84">
        <f t="shared" si="74"/>
        <v>-125.07955300608228</v>
      </c>
      <c r="T243" s="89"/>
      <c r="U243" s="5">
        <f t="shared" si="86"/>
        <v>4989507.5342829693</v>
      </c>
      <c r="V243" s="5">
        <f t="shared" si="75"/>
        <v>-50895.075342829696</v>
      </c>
      <c r="W243" s="5">
        <f t="shared" si="76"/>
        <v>-125.07955300608319</v>
      </c>
      <c r="X243" s="5">
        <f t="shared" si="89"/>
        <v>0</v>
      </c>
      <c r="Y243" s="12">
        <f t="shared" si="77"/>
        <v>4838612.45894014</v>
      </c>
      <c r="Z243" s="75">
        <f>(-1*$J$10*$K$12)+V243+SUM($W$37:W243)</f>
        <v>-349056.10852706584</v>
      </c>
      <c r="AA243" s="66">
        <f>U243-$U$37+SUM($X$48:X243)</f>
        <v>4889507.5342829693</v>
      </c>
      <c r="AB243" s="71">
        <f t="shared" si="78"/>
        <v>13.007798215924463</v>
      </c>
      <c r="AC243" s="93">
        <f t="shared" si="87"/>
        <v>-125.07955300608319</v>
      </c>
      <c r="AD243" s="91">
        <f t="shared" si="88"/>
        <v>0</v>
      </c>
      <c r="AE243" s="91">
        <f t="shared" si="83"/>
        <v>-125.07955300608319</v>
      </c>
      <c r="AF243" s="64"/>
    </row>
    <row r="244" spans="1:32">
      <c r="A244" s="11">
        <v>37987</v>
      </c>
      <c r="B244" s="11">
        <v>44316</v>
      </c>
      <c r="C244" s="56">
        <v>18</v>
      </c>
      <c r="D244" s="12">
        <f t="shared" si="84"/>
        <v>5176352.209931843</v>
      </c>
      <c r="E244" s="5">
        <f t="shared" si="68"/>
        <v>-8685.1948056660713</v>
      </c>
      <c r="F244" s="5">
        <f t="shared" si="79"/>
        <v>-6604.5535085766724</v>
      </c>
      <c r="G244" s="5">
        <f t="shared" si="80"/>
        <v>-2080.641297089398</v>
      </c>
      <c r="H244" s="5">
        <f t="shared" si="69"/>
        <v>-8627.2536832197384</v>
      </c>
      <c r="I244" s="5">
        <f t="shared" si="70"/>
        <v>-862.72536832197386</v>
      </c>
      <c r="J244" s="5">
        <f t="shared" si="71"/>
        <v>-4456.352675097859</v>
      </c>
      <c r="K244" s="5">
        <f t="shared" si="81"/>
        <v>-329758.4910214218</v>
      </c>
      <c r="L244" s="5">
        <f t="shared" si="82"/>
        <v>22439.773214723449</v>
      </c>
      <c r="M244" s="5">
        <f>(D244-$J$10)+SUM($G$37:G244)+SUM($H$37:H244)+SUM($I$37:I244)+SUM($J$37:J244)+SUM($L$37:L244)-$J$20-(D244*$K$27)</f>
        <v>4305179.8425756348</v>
      </c>
      <c r="N244" s="62">
        <f>(-1*$J$10*$K$12)+SUM($E$37:E244)+SUM($H$37:H244)+SUM($I$37:I244)+SUM($J$37:J244)+K244</f>
        <v>-3539147.0343509782</v>
      </c>
      <c r="O244" s="63">
        <f>(D244-$J$10)+SUM($L$37:L244)</f>
        <v>7087399.2790687587</v>
      </c>
      <c r="P244" s="72">
        <f t="shared" si="72"/>
        <v>1.0025727132211313</v>
      </c>
      <c r="Q244" s="83">
        <f t="shared" si="85"/>
        <v>-22631.526532305645</v>
      </c>
      <c r="R244" s="84">
        <f t="shared" si="73"/>
        <v>22439.773214723449</v>
      </c>
      <c r="S244" s="84">
        <f t="shared" si="74"/>
        <v>-191.75331758219545</v>
      </c>
      <c r="T244" s="89"/>
      <c r="U244" s="5">
        <f t="shared" si="86"/>
        <v>5069525.9514864981</v>
      </c>
      <c r="V244" s="5">
        <f t="shared" si="75"/>
        <v>-51695.259514864985</v>
      </c>
      <c r="W244" s="5">
        <f t="shared" si="76"/>
        <v>-191.75331758219363</v>
      </c>
      <c r="X244" s="5">
        <f t="shared" si="89"/>
        <v>0</v>
      </c>
      <c r="Y244" s="12">
        <f t="shared" si="77"/>
        <v>4917830.6919716336</v>
      </c>
      <c r="Z244" s="75">
        <f>(-1*$J$10*$K$12)+V244+SUM($W$37:W244)</f>
        <v>-350048.04601668334</v>
      </c>
      <c r="AA244" s="66">
        <f>U244-$U$37+SUM($X$48:X244)</f>
        <v>4969525.9514864981</v>
      </c>
      <c r="AB244" s="71">
        <f t="shared" si="78"/>
        <v>13.196696733595392</v>
      </c>
      <c r="AC244" s="93">
        <f t="shared" si="87"/>
        <v>-191.75331758219363</v>
      </c>
      <c r="AD244" s="91">
        <f t="shared" si="88"/>
        <v>0</v>
      </c>
      <c r="AE244" s="91">
        <f t="shared" si="83"/>
        <v>-191.75331758219363</v>
      </c>
      <c r="AF244" s="64"/>
    </row>
    <row r="245" spans="1:32">
      <c r="A245" s="11">
        <v>37987</v>
      </c>
      <c r="B245" s="11">
        <v>44347</v>
      </c>
      <c r="C245" s="56">
        <v>18</v>
      </c>
      <c r="D245" s="12">
        <f t="shared" si="84"/>
        <v>5217629.1693633059</v>
      </c>
      <c r="E245" s="5">
        <f t="shared" si="68"/>
        <v>-8685.1948056660713</v>
      </c>
      <c r="F245" s="5">
        <f t="shared" si="79"/>
        <v>-6659.5914544814777</v>
      </c>
      <c r="G245" s="5">
        <f t="shared" si="80"/>
        <v>-2025.6033511845928</v>
      </c>
      <c r="H245" s="5">
        <f t="shared" si="69"/>
        <v>-8696.0486156055103</v>
      </c>
      <c r="I245" s="5">
        <f t="shared" si="70"/>
        <v>-869.60486156055094</v>
      </c>
      <c r="J245" s="5">
        <f t="shared" si="71"/>
        <v>-4447.8917184128459</v>
      </c>
      <c r="K245" s="5">
        <f t="shared" si="81"/>
        <v>-331925.5313915736</v>
      </c>
      <c r="L245" s="5">
        <f t="shared" si="82"/>
        <v>22439.773214723449</v>
      </c>
      <c r="M245" s="5">
        <f>(D245-$J$10)+SUM($G$37:G245)+SUM($H$37:H245)+SUM($I$37:I245)+SUM($J$37:J245)+SUM($L$37:L245)-$J$20-(D245*$K$27)</f>
        <v>4350690.3863049056</v>
      </c>
      <c r="N245" s="62">
        <f>(-1*$J$10*$K$12)+SUM($E$37:E245)+SUM($H$37:H245)+SUM($I$37:I245)+SUM($J$37:J245)+K245</f>
        <v>-3564012.8147223755</v>
      </c>
      <c r="O245" s="63">
        <f>(D245-$J$10)+SUM($L$37:L245)</f>
        <v>7151116.0117149455</v>
      </c>
      <c r="P245" s="72">
        <f t="shared" si="72"/>
        <v>1.0064787596090596</v>
      </c>
      <c r="Q245" s="83">
        <f t="shared" si="85"/>
        <v>-22698.74000124498</v>
      </c>
      <c r="R245" s="84">
        <f t="shared" si="73"/>
        <v>22439.773214723449</v>
      </c>
      <c r="S245" s="84">
        <f t="shared" si="74"/>
        <v>-258.96678652153059</v>
      </c>
      <c r="T245" s="89"/>
      <c r="U245" s="5">
        <f t="shared" si="86"/>
        <v>5150893.354341804</v>
      </c>
      <c r="V245" s="5">
        <f t="shared" si="75"/>
        <v>-52508.933543418039</v>
      </c>
      <c r="W245" s="5">
        <f t="shared" si="76"/>
        <v>-258.96678652152877</v>
      </c>
      <c r="X245" s="5">
        <f t="shared" si="89"/>
        <v>0</v>
      </c>
      <c r="Y245" s="12">
        <f t="shared" si="77"/>
        <v>4998384.4207983864</v>
      </c>
      <c r="Z245" s="75">
        <f>(-1*$J$10*$K$12)+V245+SUM($W$37:W245)</f>
        <v>-351120.68683175789</v>
      </c>
      <c r="AA245" s="66">
        <f>U245-$U$37+SUM($X$48:X245)</f>
        <v>5050893.354341804</v>
      </c>
      <c r="AB245" s="71">
        <f t="shared" si="78"/>
        <v>13.385063437637831</v>
      </c>
      <c r="AC245" s="93">
        <f t="shared" si="87"/>
        <v>-258.96678652152877</v>
      </c>
      <c r="AD245" s="91">
        <f t="shared" si="88"/>
        <v>0</v>
      </c>
      <c r="AE245" s="91">
        <f t="shared" si="83"/>
        <v>-258.96678652152877</v>
      </c>
      <c r="AF245" s="64"/>
    </row>
    <row r="246" spans="1:32">
      <c r="A246" s="11">
        <v>37987</v>
      </c>
      <c r="B246" s="11">
        <v>44377</v>
      </c>
      <c r="C246" s="56">
        <v>18</v>
      </c>
      <c r="D246" s="12">
        <f t="shared" si="84"/>
        <v>5259235.277065753</v>
      </c>
      <c r="E246" s="5">
        <f t="shared" si="68"/>
        <v>-8685.1948056660713</v>
      </c>
      <c r="F246" s="5">
        <f t="shared" si="79"/>
        <v>-6715.0880499354898</v>
      </c>
      <c r="G246" s="5">
        <f t="shared" si="80"/>
        <v>-1970.1067557305807</v>
      </c>
      <c r="H246" s="5">
        <f t="shared" si="69"/>
        <v>-8765.3921284429216</v>
      </c>
      <c r="I246" s="5">
        <f t="shared" si="70"/>
        <v>-876.53921284429225</v>
      </c>
      <c r="J246" s="5">
        <f t="shared" si="71"/>
        <v>-4439.3713982593181</v>
      </c>
      <c r="K246" s="5">
        <f t="shared" si="81"/>
        <v>-334109.85204595205</v>
      </c>
      <c r="L246" s="5">
        <f t="shared" si="82"/>
        <v>22439.773214723449</v>
      </c>
      <c r="M246" s="5">
        <f>(D246-$J$10)+SUM($G$37:G246)+SUM($H$37:H246)+SUM($I$37:I246)+SUM($J$37:J246)+SUM($L$37:L246)-$J$20-(D246*$K$27)</f>
        <v>4396500.5370724211</v>
      </c>
      <c r="N246" s="62">
        <f>(-1*$J$10*$K$12)+SUM($E$37:E246)+SUM($H$37:H246)+SUM($I$37:I246)+SUM($J$37:J246)+K246</f>
        <v>-3588963.6329219653</v>
      </c>
      <c r="O246" s="63">
        <f>(D246-$J$10)+SUM($L$37:L246)</f>
        <v>7215161.8926321156</v>
      </c>
      <c r="P246" s="72">
        <f t="shared" si="72"/>
        <v>1.0103747573384771</v>
      </c>
      <c r="Q246" s="83">
        <f t="shared" si="85"/>
        <v>-22766.497545212602</v>
      </c>
      <c r="R246" s="84">
        <f t="shared" si="73"/>
        <v>22439.773214723449</v>
      </c>
      <c r="S246" s="84">
        <f t="shared" si="74"/>
        <v>-326.72433048915263</v>
      </c>
      <c r="T246" s="89"/>
      <c r="U246" s="5">
        <f t="shared" si="86"/>
        <v>5233631.8909748094</v>
      </c>
      <c r="V246" s="5">
        <f t="shared" si="75"/>
        <v>-53336.318909748094</v>
      </c>
      <c r="W246" s="5">
        <f t="shared" si="76"/>
        <v>-326.72433048915445</v>
      </c>
      <c r="X246" s="5">
        <f t="shared" si="89"/>
        <v>0</v>
      </c>
      <c r="Y246" s="12">
        <f t="shared" si="77"/>
        <v>5080295.572065061</v>
      </c>
      <c r="Z246" s="75">
        <f>(-1*$J$10*$K$12)+V246+SUM($W$37:W246)</f>
        <v>-352274.79652857711</v>
      </c>
      <c r="AA246" s="66">
        <f>U246-$U$37+SUM($X$48:X246)</f>
        <v>5133631.8909748094</v>
      </c>
      <c r="AB246" s="71">
        <f t="shared" si="78"/>
        <v>13.57280492832067</v>
      </c>
      <c r="AC246" s="93">
        <f t="shared" si="87"/>
        <v>-326.72433048915445</v>
      </c>
      <c r="AD246" s="91">
        <f t="shared" si="88"/>
        <v>0</v>
      </c>
      <c r="AE246" s="91">
        <f t="shared" si="83"/>
        <v>-326.72433048915445</v>
      </c>
      <c r="AF246" s="64"/>
    </row>
    <row r="247" spans="1:32">
      <c r="A247" s="11">
        <v>37987</v>
      </c>
      <c r="B247" s="11">
        <v>44408</v>
      </c>
      <c r="C247" s="56">
        <v>18</v>
      </c>
      <c r="D247" s="12">
        <f t="shared" si="84"/>
        <v>5301173.1577137196</v>
      </c>
      <c r="E247" s="5">
        <f t="shared" si="68"/>
        <v>-8685.1948056660713</v>
      </c>
      <c r="F247" s="5">
        <f t="shared" si="79"/>
        <v>-6771.0471170182864</v>
      </c>
      <c r="G247" s="5">
        <f t="shared" si="80"/>
        <v>-1914.1476886477844</v>
      </c>
      <c r="H247" s="5">
        <f t="shared" si="69"/>
        <v>-8835.2885961895317</v>
      </c>
      <c r="I247" s="5">
        <f t="shared" si="70"/>
        <v>-883.52885961895333</v>
      </c>
      <c r="J247" s="5">
        <f t="shared" si="71"/>
        <v>-4430.7913088095438</v>
      </c>
      <c r="K247" s="5">
        <f t="shared" si="81"/>
        <v>-336311.59077997028</v>
      </c>
      <c r="L247" s="5">
        <f t="shared" si="82"/>
        <v>22439.773214723449</v>
      </c>
      <c r="M247" s="5">
        <f>(D247-$J$10)+SUM($G$37:G247)+SUM($H$37:H247)+SUM($I$37:I247)+SUM($J$37:J247)+SUM($L$37:L247)-$J$20-(D247*$K$27)</f>
        <v>4442612.6957478272</v>
      </c>
      <c r="N247" s="62">
        <f>(-1*$J$10*$K$12)+SUM($E$37:E247)+SUM($H$37:H247)+SUM($I$37:I247)+SUM($J$37:J247)+K247</f>
        <v>-3614000.1752262684</v>
      </c>
      <c r="O247" s="63">
        <f>(D247-$J$10)+SUM($L$37:L247)</f>
        <v>7279539.5464948062</v>
      </c>
      <c r="P247" s="72">
        <f t="shared" si="72"/>
        <v>1.014260983271547</v>
      </c>
      <c r="Q247" s="83">
        <f t="shared" si="85"/>
        <v>-22834.803570284101</v>
      </c>
      <c r="R247" s="84">
        <f t="shared" si="73"/>
        <v>22439.773214723449</v>
      </c>
      <c r="S247" s="84">
        <f t="shared" si="74"/>
        <v>-395.03035556065151</v>
      </c>
      <c r="T247" s="89"/>
      <c r="U247" s="5">
        <f t="shared" si="86"/>
        <v>5317764.0685849488</v>
      </c>
      <c r="V247" s="5">
        <f t="shared" si="75"/>
        <v>-54177.640685849488</v>
      </c>
      <c r="W247" s="5">
        <f t="shared" si="76"/>
        <v>-395.03035556065106</v>
      </c>
      <c r="X247" s="5">
        <f t="shared" si="89"/>
        <v>0</v>
      </c>
      <c r="Y247" s="12">
        <f t="shared" si="77"/>
        <v>5163586.427899099</v>
      </c>
      <c r="Z247" s="75">
        <f>(-1*$J$10*$K$12)+V247+SUM($W$37:W247)</f>
        <v>-353511.14866023912</v>
      </c>
      <c r="AA247" s="66">
        <f>U247-$U$37+SUM($X$48:X247)</f>
        <v>5217764.0685849488</v>
      </c>
      <c r="AB247" s="71">
        <f t="shared" si="78"/>
        <v>13.759828900331971</v>
      </c>
      <c r="AC247" s="93">
        <f t="shared" si="87"/>
        <v>-395.03035556065106</v>
      </c>
      <c r="AD247" s="91">
        <f t="shared" si="88"/>
        <v>0</v>
      </c>
      <c r="AE247" s="91">
        <f t="shared" si="83"/>
        <v>-395.03035556065106</v>
      </c>
      <c r="AF247" s="64"/>
    </row>
    <row r="248" spans="1:32">
      <c r="A248" s="11">
        <v>37987</v>
      </c>
      <c r="B248" s="11">
        <v>44439</v>
      </c>
      <c r="C248" s="56">
        <v>18</v>
      </c>
      <c r="D248" s="12">
        <f t="shared" si="84"/>
        <v>5343445.456911264</v>
      </c>
      <c r="E248" s="5">
        <f t="shared" si="68"/>
        <v>-8685.1948056660713</v>
      </c>
      <c r="F248" s="5">
        <f t="shared" si="79"/>
        <v>-6827.4725096601051</v>
      </c>
      <c r="G248" s="5">
        <f t="shared" si="80"/>
        <v>-1857.7222960059657</v>
      </c>
      <c r="H248" s="5">
        <f t="shared" si="69"/>
        <v>-8905.7424281854401</v>
      </c>
      <c r="I248" s="5">
        <f t="shared" si="70"/>
        <v>-890.57424281854401</v>
      </c>
      <c r="J248" s="5">
        <f t="shared" si="71"/>
        <v>-4422.1510415625344</v>
      </c>
      <c r="K248" s="5">
        <f t="shared" si="81"/>
        <v>-338530.88648784137</v>
      </c>
      <c r="L248" s="5">
        <f t="shared" si="82"/>
        <v>22439.773214723449</v>
      </c>
      <c r="M248" s="5">
        <f>(D248-$J$10)+SUM($G$37:G248)+SUM($H$37:H248)+SUM($I$37:I248)+SUM($J$37:J248)+SUM($L$37:L248)-$J$20-(D248*$K$27)</f>
        <v>4489029.282443651</v>
      </c>
      <c r="N248" s="62">
        <f>(-1*$J$10*$K$12)+SUM($E$37:E248)+SUM($H$37:H248)+SUM($I$37:I248)+SUM($J$37:J248)+K248</f>
        <v>-3639123.1334523717</v>
      </c>
      <c r="O248" s="63">
        <f>(D248-$J$10)+SUM($L$37:L248)</f>
        <v>7344251.6189070735</v>
      </c>
      <c r="P248" s="72">
        <f t="shared" si="72"/>
        <v>1.0181377077888849</v>
      </c>
      <c r="Q248" s="83">
        <f t="shared" si="85"/>
        <v>-22903.662518232588</v>
      </c>
      <c r="R248" s="84">
        <f t="shared" si="73"/>
        <v>22439.773214723449</v>
      </c>
      <c r="S248" s="84">
        <f t="shared" si="74"/>
        <v>-463.8893035091387</v>
      </c>
      <c r="T248" s="89"/>
      <c r="U248" s="5">
        <f t="shared" si="86"/>
        <v>5403312.759230582</v>
      </c>
      <c r="V248" s="5">
        <f t="shared" si="75"/>
        <v>-55033.12759230582</v>
      </c>
      <c r="W248" s="5">
        <f t="shared" si="76"/>
        <v>-463.88930350914052</v>
      </c>
      <c r="X248" s="5">
        <f t="shared" si="89"/>
        <v>0</v>
      </c>
      <c r="Y248" s="12">
        <f t="shared" si="77"/>
        <v>5248279.6316382764</v>
      </c>
      <c r="Z248" s="75">
        <f>(-1*$J$10*$K$12)+V248+SUM($W$37:W248)</f>
        <v>-354830.52487020462</v>
      </c>
      <c r="AA248" s="66">
        <f>U248-$U$37+SUM($X$48:X248)</f>
        <v>5303312.759230582</v>
      </c>
      <c r="AB248" s="71">
        <f t="shared" si="78"/>
        <v>13.946044343762447</v>
      </c>
      <c r="AC248" s="93">
        <f t="shared" si="87"/>
        <v>-463.88930350914052</v>
      </c>
      <c r="AD248" s="91">
        <f t="shared" si="88"/>
        <v>0</v>
      </c>
      <c r="AE248" s="91">
        <f t="shared" si="83"/>
        <v>-463.88930350914052</v>
      </c>
      <c r="AF248" s="64"/>
    </row>
    <row r="249" spans="1:32">
      <c r="A249" s="11">
        <v>37987</v>
      </c>
      <c r="B249" s="11">
        <v>44469</v>
      </c>
      <c r="C249" s="56">
        <v>18</v>
      </c>
      <c r="D249" s="12">
        <f t="shared" si="84"/>
        <v>5386054.8413588619</v>
      </c>
      <c r="E249" s="5">
        <f t="shared" si="68"/>
        <v>-8685.1948056660713</v>
      </c>
      <c r="F249" s="5">
        <f t="shared" si="79"/>
        <v>-6884.3681139072723</v>
      </c>
      <c r="G249" s="5">
        <f t="shared" si="80"/>
        <v>-1800.826691758798</v>
      </c>
      <c r="H249" s="5">
        <f t="shared" si="69"/>
        <v>-8976.7580689314364</v>
      </c>
      <c r="I249" s="5">
        <f t="shared" si="70"/>
        <v>-897.67580689314366</v>
      </c>
      <c r="J249" s="5">
        <f t="shared" si="71"/>
        <v>-4413.4501853274287</v>
      </c>
      <c r="K249" s="5">
        <f t="shared" si="81"/>
        <v>-340767.87917134026</v>
      </c>
      <c r="L249" s="5">
        <f t="shared" si="82"/>
        <v>22439.773214723449</v>
      </c>
      <c r="M249" s="5">
        <f>(D249-$J$10)+SUM($G$37:G249)+SUM($H$37:H249)+SUM($I$37:I249)+SUM($J$37:J249)+SUM($L$37:L249)-$J$20-(D249*$K$27)</f>
        <v>4535752.7366695628</v>
      </c>
      <c r="N249" s="62">
        <f>(-1*$J$10*$K$12)+SUM($E$37:E249)+SUM($H$37:H249)+SUM($I$37:I249)+SUM($J$37:J249)+K249</f>
        <v>-3664333.2050026893</v>
      </c>
      <c r="O249" s="63">
        <f>(D249-$J$10)+SUM($L$37:L249)</f>
        <v>7409300.7765693953</v>
      </c>
      <c r="P249" s="72">
        <f t="shared" si="72"/>
        <v>1.0220051949571429</v>
      </c>
      <c r="Q249" s="83">
        <f t="shared" si="85"/>
        <v>-22973.078866818083</v>
      </c>
      <c r="R249" s="84">
        <f t="shared" si="73"/>
        <v>22439.773214723449</v>
      </c>
      <c r="S249" s="84">
        <f t="shared" si="74"/>
        <v>-533.30565209463384</v>
      </c>
      <c r="T249" s="89"/>
      <c r="U249" s="5">
        <f t="shared" si="86"/>
        <v>5490301.2057073377</v>
      </c>
      <c r="V249" s="5">
        <f t="shared" si="75"/>
        <v>-55903.012057073378</v>
      </c>
      <c r="W249" s="5">
        <f t="shared" si="76"/>
        <v>-533.30565209463066</v>
      </c>
      <c r="X249" s="5">
        <f t="shared" si="89"/>
        <v>0</v>
      </c>
      <c r="Y249" s="12">
        <f t="shared" si="77"/>
        <v>5334398.1936502643</v>
      </c>
      <c r="Z249" s="75">
        <f>(-1*$J$10*$K$12)+V249+SUM($W$37:W249)</f>
        <v>-356233.71498706681</v>
      </c>
      <c r="AA249" s="66">
        <f>U249-$U$37+SUM($X$48:X249)</f>
        <v>5390301.2057073377</v>
      </c>
      <c r="AB249" s="71">
        <f t="shared" si="78"/>
        <v>14.131361740712933</v>
      </c>
      <c r="AC249" s="93">
        <f t="shared" si="87"/>
        <v>-533.30565209463066</v>
      </c>
      <c r="AD249" s="91">
        <f t="shared" si="88"/>
        <v>0</v>
      </c>
      <c r="AE249" s="91">
        <f t="shared" si="83"/>
        <v>-533.30565209463066</v>
      </c>
      <c r="AF249" s="64"/>
    </row>
    <row r="250" spans="1:32">
      <c r="A250" s="11">
        <v>37987</v>
      </c>
      <c r="B250" s="11">
        <v>44500</v>
      </c>
      <c r="C250" s="56">
        <v>18</v>
      </c>
      <c r="D250" s="12">
        <f t="shared" si="84"/>
        <v>5429003.9990216345</v>
      </c>
      <c r="E250" s="5">
        <f t="shared" si="68"/>
        <v>-8685.1948056660713</v>
      </c>
      <c r="F250" s="5">
        <f t="shared" si="79"/>
        <v>-6941.7378481898331</v>
      </c>
      <c r="G250" s="5">
        <f t="shared" si="80"/>
        <v>-1743.4569574762374</v>
      </c>
      <c r="H250" s="5">
        <f t="shared" si="69"/>
        <v>-9048.3399983693907</v>
      </c>
      <c r="I250" s="5">
        <f t="shared" si="70"/>
        <v>-904.83399983693914</v>
      </c>
      <c r="J250" s="5">
        <f t="shared" si="71"/>
        <v>-4404.6883262067613</v>
      </c>
      <c r="K250" s="5">
        <f t="shared" si="81"/>
        <v>-343022.70994863583</v>
      </c>
      <c r="L250" s="5">
        <f t="shared" si="82"/>
        <v>22439.773214723449</v>
      </c>
      <c r="M250" s="5">
        <f>(D250-$J$10)+SUM($G$37:G250)+SUM($H$37:H250)+SUM($I$37:I250)+SUM($J$37:J250)+SUM($L$37:L250)-$J$20-(D250*$K$27)</f>
        <v>4582785.5174878733</v>
      </c>
      <c r="N250" s="62">
        <f>(-1*$J$10*$K$12)+SUM($E$37:E250)+SUM($H$37:H250)+SUM($I$37:I250)+SUM($J$37:J250)+K250</f>
        <v>-3689631.0929100635</v>
      </c>
      <c r="O250" s="63">
        <f>(D250-$J$10)+SUM($L$37:L250)</f>
        <v>7474689.7074468918</v>
      </c>
      <c r="P250" s="72">
        <f t="shared" si="72"/>
        <v>1.0258637026910731</v>
      </c>
      <c r="Q250" s="83">
        <f t="shared" si="85"/>
        <v>-23043.05713007916</v>
      </c>
      <c r="R250" s="84">
        <f t="shared" si="73"/>
        <v>22439.773214723449</v>
      </c>
      <c r="S250" s="84">
        <f t="shared" si="74"/>
        <v>-603.28391535571063</v>
      </c>
      <c r="T250" s="89"/>
      <c r="U250" s="5">
        <f t="shared" si="86"/>
        <v>5578753.0275208717</v>
      </c>
      <c r="V250" s="5">
        <f t="shared" si="75"/>
        <v>-56787.530275208715</v>
      </c>
      <c r="W250" s="5">
        <f t="shared" si="76"/>
        <v>-603.28391535571336</v>
      </c>
      <c r="X250" s="5">
        <f t="shared" si="89"/>
        <v>0</v>
      </c>
      <c r="Y250" s="12">
        <f t="shared" si="77"/>
        <v>5421965.4972456628</v>
      </c>
      <c r="Z250" s="75">
        <f>(-1*$J$10*$K$12)+V250+SUM($W$37:W250)</f>
        <v>-357721.51712055784</v>
      </c>
      <c r="AA250" s="66">
        <f>U250-$U$37+SUM($X$48:X250)</f>
        <v>5478753.0275208717</v>
      </c>
      <c r="AB250" s="71">
        <f t="shared" si="78"/>
        <v>14.315693256647027</v>
      </c>
      <c r="AC250" s="93">
        <f t="shared" si="87"/>
        <v>-603.28391535571336</v>
      </c>
      <c r="AD250" s="91">
        <f t="shared" si="88"/>
        <v>0</v>
      </c>
      <c r="AE250" s="91">
        <f t="shared" si="83"/>
        <v>-603.28391535571336</v>
      </c>
      <c r="AF250" s="64"/>
    </row>
    <row r="251" spans="1:32">
      <c r="A251" s="11">
        <v>37987</v>
      </c>
      <c r="B251" s="11">
        <v>44530</v>
      </c>
      <c r="C251" s="56">
        <v>18</v>
      </c>
      <c r="D251" s="12">
        <f t="shared" si="84"/>
        <v>5472295.6392989131</v>
      </c>
      <c r="E251" s="5">
        <f t="shared" si="68"/>
        <v>-8685.1948056660713</v>
      </c>
      <c r="F251" s="5">
        <f t="shared" si="79"/>
        <v>-6999.5856635914142</v>
      </c>
      <c r="G251" s="5">
        <f t="shared" si="80"/>
        <v>-1685.6091420746557</v>
      </c>
      <c r="H251" s="5">
        <f t="shared" si="69"/>
        <v>-9120.4927321648556</v>
      </c>
      <c r="I251" s="5">
        <f t="shared" si="70"/>
        <v>-912.04927321648563</v>
      </c>
      <c r="J251" s="5">
        <f t="shared" si="71"/>
        <v>-4395.8650475796549</v>
      </c>
      <c r="K251" s="5">
        <f t="shared" si="81"/>
        <v>-345295.52106319298</v>
      </c>
      <c r="L251" s="5">
        <f t="shared" si="82"/>
        <v>22439.773214723449</v>
      </c>
      <c r="M251" s="5">
        <f>(D251-$J$10)+SUM($G$37:G251)+SUM($H$37:H251)+SUM($I$37:I251)+SUM($J$37:J251)+SUM($L$37:L251)-$J$20-(D251*$K$27)</f>
        <v>4630130.1036702832</v>
      </c>
      <c r="N251" s="62">
        <f>(-1*$J$10*$K$12)+SUM($E$37:E251)+SUM($H$37:H251)+SUM($I$37:I251)+SUM($J$37:J251)+K251</f>
        <v>-3715017.5058832476</v>
      </c>
      <c r="O251" s="63">
        <f>(D251-$J$10)+SUM($L$37:L251)</f>
        <v>7540421.1209388934</v>
      </c>
      <c r="P251" s="72">
        <f t="shared" si="72"/>
        <v>1.0297134829102652</v>
      </c>
      <c r="Q251" s="83">
        <f t="shared" si="85"/>
        <v>-23113.601858627066</v>
      </c>
      <c r="R251" s="84">
        <f t="shared" si="73"/>
        <v>22439.773214723449</v>
      </c>
      <c r="S251" s="84">
        <f t="shared" si="74"/>
        <v>-673.82864390361647</v>
      </c>
      <c r="T251" s="89"/>
      <c r="U251" s="5">
        <f t="shared" si="86"/>
        <v>5668692.2269555591</v>
      </c>
      <c r="V251" s="5">
        <f t="shared" si="75"/>
        <v>-57686.922269555595</v>
      </c>
      <c r="W251" s="5">
        <f t="shared" si="76"/>
        <v>-673.82864390361829</v>
      </c>
      <c r="X251" s="5">
        <f t="shared" si="89"/>
        <v>0</v>
      </c>
      <c r="Y251" s="12">
        <f t="shared" si="77"/>
        <v>5511005.3046860034</v>
      </c>
      <c r="Z251" s="75">
        <f>(-1*$J$10*$K$12)+V251+SUM($W$37:W251)</f>
        <v>-359294.73775880836</v>
      </c>
      <c r="AA251" s="66">
        <f>U251-$U$37+SUM($X$48:X251)</f>
        <v>5568692.2269555591</v>
      </c>
      <c r="AB251" s="71">
        <f t="shared" si="78"/>
        <v>14.498952925644506</v>
      </c>
      <c r="AC251" s="93">
        <f t="shared" si="87"/>
        <v>-673.82864390361829</v>
      </c>
      <c r="AD251" s="91">
        <f t="shared" si="88"/>
        <v>0</v>
      </c>
      <c r="AE251" s="91">
        <f t="shared" si="83"/>
        <v>-673.82864390361829</v>
      </c>
      <c r="AF251" s="64"/>
    </row>
    <row r="252" spans="1:32">
      <c r="A252" s="11">
        <v>37987</v>
      </c>
      <c r="B252" s="11">
        <v>44561</v>
      </c>
      <c r="C252" s="56">
        <v>18</v>
      </c>
      <c r="D252" s="12">
        <f t="shared" si="84"/>
        <v>5515932.4931951603</v>
      </c>
      <c r="E252" s="5">
        <f t="shared" si="68"/>
        <v>-8685.1948056660713</v>
      </c>
      <c r="F252" s="5">
        <f t="shared" si="79"/>
        <v>-7057.9155441213434</v>
      </c>
      <c r="G252" s="5">
        <f t="shared" si="80"/>
        <v>-1627.2792615447274</v>
      </c>
      <c r="H252" s="5">
        <f t="shared" si="69"/>
        <v>-9193.2208219919339</v>
      </c>
      <c r="I252" s="5">
        <f t="shared" si="70"/>
        <v>-919.32208219919346</v>
      </c>
      <c r="J252" s="5">
        <f t="shared" si="71"/>
        <v>-4386.9799300849136</v>
      </c>
      <c r="K252" s="5">
        <f t="shared" si="81"/>
        <v>-347586.45589274593</v>
      </c>
      <c r="L252" s="5">
        <f t="shared" si="82"/>
        <v>22439.773214723449</v>
      </c>
      <c r="M252" s="5">
        <f>(D252-$J$10)+SUM($G$37:G252)+SUM($H$37:H252)+SUM($I$37:I252)+SUM($J$37:J252)+SUM($L$37:L252)-$J$20-(D252*$K$27)</f>
        <v>4677788.9938558796</v>
      </c>
      <c r="N252" s="62">
        <f>(-1*$J$10*$K$12)+SUM($E$37:E252)+SUM($H$37:H252)+SUM($I$37:I252)+SUM($J$37:J252)+K252</f>
        <v>-3740493.1583527424</v>
      </c>
      <c r="O252" s="63">
        <f>(D252-$J$10)+SUM($L$37:L252)</f>
        <v>7606497.7480498645</v>
      </c>
      <c r="P252" s="72">
        <f t="shared" si="72"/>
        <v>1.0335547816907793</v>
      </c>
      <c r="Q252" s="83">
        <f t="shared" si="85"/>
        <v>-23184.717639942108</v>
      </c>
      <c r="R252" s="84">
        <f t="shared" si="73"/>
        <v>22439.773214723449</v>
      </c>
      <c r="S252" s="84">
        <f t="shared" si="74"/>
        <v>-744.94442521865858</v>
      </c>
      <c r="T252" s="89"/>
      <c r="U252" s="5">
        <f t="shared" si="86"/>
        <v>5760143.1952406522</v>
      </c>
      <c r="V252" s="5">
        <f t="shared" si="75"/>
        <v>-58601.431952406521</v>
      </c>
      <c r="W252" s="5">
        <f t="shared" si="76"/>
        <v>-744.94442521866313</v>
      </c>
      <c r="X252" s="5">
        <f t="shared" si="89"/>
        <v>0</v>
      </c>
      <c r="Y252" s="12">
        <f t="shared" si="77"/>
        <v>5601541.7632882455</v>
      </c>
      <c r="Z252" s="75">
        <f>(-1*$J$10*$K$12)+V252+SUM($W$37:W252)</f>
        <v>-360954.19186687795</v>
      </c>
      <c r="AA252" s="66">
        <f>U252-$U$37+SUM($X$48:X252)</f>
        <v>5660143.1952406522</v>
      </c>
      <c r="AB252" s="71">
        <f t="shared" si="78"/>
        <v>14.681056828751682</v>
      </c>
      <c r="AC252" s="93">
        <f t="shared" si="87"/>
        <v>-744.94442521866313</v>
      </c>
      <c r="AD252" s="91">
        <f t="shared" si="88"/>
        <v>0</v>
      </c>
      <c r="AE252" s="91">
        <f t="shared" si="83"/>
        <v>-744.94442521866313</v>
      </c>
      <c r="AF252" s="64"/>
    </row>
    <row r="253" spans="1:32">
      <c r="A253" s="11">
        <v>37987</v>
      </c>
      <c r="B253" s="11">
        <v>44592</v>
      </c>
      <c r="C253" s="56">
        <v>19</v>
      </c>
      <c r="D253" s="12">
        <f t="shared" si="84"/>
        <v>5559917.3134922516</v>
      </c>
      <c r="E253" s="5">
        <f t="shared" si="68"/>
        <v>-8685.1948056660713</v>
      </c>
      <c r="F253" s="5">
        <f t="shared" si="79"/>
        <v>-7116.731506989021</v>
      </c>
      <c r="G253" s="5">
        <f t="shared" si="80"/>
        <v>-1568.4632986770494</v>
      </c>
      <c r="H253" s="5">
        <f t="shared" si="69"/>
        <v>-9266.5288558204193</v>
      </c>
      <c r="I253" s="5">
        <f t="shared" si="70"/>
        <v>-926.65288558204202</v>
      </c>
      <c r="J253" s="5">
        <f t="shared" si="71"/>
        <v>-4930.0509726862119</v>
      </c>
      <c r="K253" s="5">
        <f t="shared" si="81"/>
        <v>-349895.65895834321</v>
      </c>
      <c r="L253" s="5">
        <f t="shared" si="82"/>
        <v>23786.159607606856</v>
      </c>
      <c r="M253" s="5">
        <f>(D253-$J$10)+SUM($G$37:G253)+SUM($H$37:H253)+SUM($I$37:I253)+SUM($J$37:J253)+SUM($L$37:L253)-$J$20-(D253*$K$27)</f>
        <v>4726559.0746822152</v>
      </c>
      <c r="N253" s="62">
        <f>(-1*$J$10*$K$12)+SUM($E$37:E253)+SUM($H$37:H253)+SUM($I$37:I253)+SUM($J$37:J253)+K253</f>
        <v>-3766610.7889380953</v>
      </c>
      <c r="O253" s="63">
        <f>(D253-$J$10)+SUM($L$37:L253)</f>
        <v>7674268.7279545628</v>
      </c>
      <c r="P253" s="72">
        <f t="shared" si="72"/>
        <v>1.0374467015526541</v>
      </c>
      <c r="Q253" s="83">
        <f t="shared" si="85"/>
        <v>-23808.427519754743</v>
      </c>
      <c r="R253" s="84">
        <f t="shared" si="73"/>
        <v>23786.159607606856</v>
      </c>
      <c r="S253" s="84">
        <f t="shared" si="74"/>
        <v>-22.267912147886818</v>
      </c>
      <c r="T253" s="89"/>
      <c r="U253" s="5">
        <f t="shared" si="86"/>
        <v>5853130.7188154766</v>
      </c>
      <c r="V253" s="5">
        <f t="shared" si="75"/>
        <v>-59531.307188154766</v>
      </c>
      <c r="W253" s="5">
        <f t="shared" si="76"/>
        <v>-22.267912147887728</v>
      </c>
      <c r="X253" s="5">
        <f t="shared" si="89"/>
        <v>0</v>
      </c>
      <c r="Y253" s="12">
        <f t="shared" si="77"/>
        <v>5693599.4116273215</v>
      </c>
      <c r="Z253" s="75">
        <f>(-1*$J$10*$K$12)+V253+SUM($W$37:W253)</f>
        <v>-361906.33501477411</v>
      </c>
      <c r="AA253" s="66">
        <f>U253-$U$37+SUM($X$48:X253)</f>
        <v>5753130.7188154766</v>
      </c>
      <c r="AB253" s="71">
        <f t="shared" si="78"/>
        <v>14.896739465974299</v>
      </c>
      <c r="AC253" s="93">
        <f t="shared" si="87"/>
        <v>-22.267912147887728</v>
      </c>
      <c r="AD253" s="91">
        <f t="shared" si="88"/>
        <v>0</v>
      </c>
      <c r="AE253" s="91">
        <f t="shared" si="83"/>
        <v>-22.267912147887728</v>
      </c>
      <c r="AF253" s="64"/>
    </row>
    <row r="254" spans="1:32">
      <c r="A254" s="11">
        <v>37987</v>
      </c>
      <c r="B254" s="11">
        <v>44620</v>
      </c>
      <c r="C254" s="56">
        <v>19</v>
      </c>
      <c r="D254" s="12">
        <f t="shared" si="84"/>
        <v>5604252.8749231324</v>
      </c>
      <c r="E254" s="5">
        <f t="shared" si="68"/>
        <v>-8685.1948056660713</v>
      </c>
      <c r="F254" s="5">
        <f t="shared" si="79"/>
        <v>-7176.0376028805958</v>
      </c>
      <c r="G254" s="5">
        <f t="shared" si="80"/>
        <v>-1509.1572027854743</v>
      </c>
      <c r="H254" s="5">
        <f t="shared" si="69"/>
        <v>-9340.4214582052209</v>
      </c>
      <c r="I254" s="5">
        <f t="shared" si="70"/>
        <v>-934.04214582052202</v>
      </c>
      <c r="J254" s="5">
        <f t="shared" si="71"/>
        <v>-4921.040908326212</v>
      </c>
      <c r="K254" s="5">
        <f t="shared" si="81"/>
        <v>-352223.27593346447</v>
      </c>
      <c r="L254" s="5">
        <f t="shared" si="82"/>
        <v>23786.159607606856</v>
      </c>
      <c r="M254" s="5">
        <f>(D254-$J$10)+SUM($G$37:G254)+SUM($H$37:H254)+SUM($I$37:I254)+SUM($J$37:J254)+SUM($L$37:L254)-$J$20-(D254*$K$27)</f>
        <v>4775648.5170304449</v>
      </c>
      <c r="N254" s="62">
        <f>(-1*$J$10*$K$12)+SUM($E$37:E254)+SUM($H$37:H254)+SUM($I$37:I254)+SUM($J$37:J254)+K254</f>
        <v>-3792819.1052312343</v>
      </c>
      <c r="O254" s="63">
        <f>(D254-$J$10)+SUM($L$37:L254)</f>
        <v>7742390.4489930496</v>
      </c>
      <c r="P254" s="72">
        <f t="shared" si="72"/>
        <v>1.0413286882873958</v>
      </c>
      <c r="Q254" s="83">
        <f t="shared" si="85"/>
        <v>-23880.699318018029</v>
      </c>
      <c r="R254" s="84">
        <f t="shared" si="73"/>
        <v>23786.159607606856</v>
      </c>
      <c r="S254" s="84">
        <f t="shared" si="74"/>
        <v>-94.539710411172564</v>
      </c>
      <c r="T254" s="89"/>
      <c r="U254" s="5">
        <f t="shared" si="86"/>
        <v>5946872.8984085144</v>
      </c>
      <c r="V254" s="5">
        <f t="shared" si="75"/>
        <v>-60468.728984085144</v>
      </c>
      <c r="W254" s="5">
        <f t="shared" si="76"/>
        <v>-94.539710411169835</v>
      </c>
      <c r="X254" s="5">
        <f t="shared" si="89"/>
        <v>0</v>
      </c>
      <c r="Y254" s="12">
        <f t="shared" si="77"/>
        <v>5786404.1694244295</v>
      </c>
      <c r="Z254" s="75">
        <f>(-1*$J$10*$K$12)+V254+SUM($W$37:W254)</f>
        <v>-362938.29652111558</v>
      </c>
      <c r="AA254" s="66">
        <f>U254-$U$37+SUM($X$48:X254)</f>
        <v>5846872.8984085144</v>
      </c>
      <c r="AB254" s="71">
        <f t="shared" si="78"/>
        <v>15.109826255461984</v>
      </c>
      <c r="AC254" s="93">
        <f t="shared" si="87"/>
        <v>-94.539710411169835</v>
      </c>
      <c r="AD254" s="91">
        <f t="shared" si="88"/>
        <v>0</v>
      </c>
      <c r="AE254" s="91">
        <f t="shared" si="83"/>
        <v>-94.539710411169835</v>
      </c>
      <c r="AF254" s="64"/>
    </row>
    <row r="255" spans="1:32">
      <c r="A255" s="11">
        <v>37987</v>
      </c>
      <c r="B255" s="11">
        <v>44651</v>
      </c>
      <c r="C255" s="56">
        <v>19</v>
      </c>
      <c r="D255" s="12">
        <f t="shared" si="84"/>
        <v>5648941.9743468575</v>
      </c>
      <c r="E255" s="5">
        <f t="shared" si="68"/>
        <v>-8685.1948056660713</v>
      </c>
      <c r="F255" s="5">
        <f t="shared" si="79"/>
        <v>-7235.8379162379342</v>
      </c>
      <c r="G255" s="5">
        <f t="shared" si="80"/>
        <v>-1449.3568894281357</v>
      </c>
      <c r="H255" s="5">
        <f t="shared" si="69"/>
        <v>-9414.9032905780969</v>
      </c>
      <c r="I255" s="5">
        <f t="shared" si="70"/>
        <v>-941.49032905780962</v>
      </c>
      <c r="J255" s="5">
        <f t="shared" si="71"/>
        <v>-4911.9677304025536</v>
      </c>
      <c r="K255" s="5">
        <f t="shared" si="81"/>
        <v>-354569.45365321008</v>
      </c>
      <c r="L255" s="5">
        <f t="shared" si="82"/>
        <v>23786.159607606856</v>
      </c>
      <c r="M255" s="5">
        <f>(D255-$J$10)+SUM($G$37:G255)+SUM($H$37:H255)+SUM($I$37:I255)+SUM($J$37:J255)+SUM($L$37:L255)-$J$20-(D255*$K$27)</f>
        <v>4825059.8801025646</v>
      </c>
      <c r="N255" s="62">
        <f>(-1*$J$10*$K$12)+SUM($E$37:E255)+SUM($H$37:H255)+SUM($I$37:I255)+SUM($J$37:J255)+K255</f>
        <v>-3819118.8391066846</v>
      </c>
      <c r="O255" s="63">
        <f>(D255-$J$10)+SUM($L$37:L255)</f>
        <v>7810865.7080243826</v>
      </c>
      <c r="P255" s="72">
        <f t="shared" si="72"/>
        <v>1.0452010102548661</v>
      </c>
      <c r="Q255" s="83">
        <f t="shared" si="85"/>
        <v>-23953.556155704533</v>
      </c>
      <c r="R255" s="84">
        <f t="shared" si="73"/>
        <v>23786.159607606856</v>
      </c>
      <c r="S255" s="84">
        <f t="shared" si="74"/>
        <v>-167.39654809767671</v>
      </c>
      <c r="T255" s="89"/>
      <c r="U255" s="5">
        <f t="shared" si="86"/>
        <v>6042189.4943907261</v>
      </c>
      <c r="V255" s="5">
        <f t="shared" si="75"/>
        <v>-61421.89494390726</v>
      </c>
      <c r="W255" s="5">
        <f t="shared" si="76"/>
        <v>-167.39654809767489</v>
      </c>
      <c r="X255" s="5">
        <f t="shared" si="89"/>
        <v>0</v>
      </c>
      <c r="Y255" s="12">
        <f t="shared" si="77"/>
        <v>5880767.5994468192</v>
      </c>
      <c r="Z255" s="75">
        <f>(-1*$J$10*$K$12)+V255+SUM($W$37:W255)</f>
        <v>-364058.85902903543</v>
      </c>
      <c r="AA255" s="66">
        <f>U255-$U$37+SUM($X$48:X255)</f>
        <v>5942189.4943907261</v>
      </c>
      <c r="AB255" s="71">
        <f t="shared" si="78"/>
        <v>15.322057126253885</v>
      </c>
      <c r="AC255" s="93">
        <f t="shared" si="87"/>
        <v>-167.39654809767489</v>
      </c>
      <c r="AD255" s="91">
        <f t="shared" si="88"/>
        <v>0</v>
      </c>
      <c r="AE255" s="91">
        <f t="shared" si="83"/>
        <v>-167.39654809767489</v>
      </c>
      <c r="AF255" s="64"/>
    </row>
    <row r="256" spans="1:32">
      <c r="A256" s="11">
        <v>37987</v>
      </c>
      <c r="B256" s="11">
        <v>44681</v>
      </c>
      <c r="C256" s="56">
        <v>19</v>
      </c>
      <c r="D256" s="12">
        <f t="shared" si="84"/>
        <v>5693987.4309250284</v>
      </c>
      <c r="E256" s="5">
        <f t="shared" si="68"/>
        <v>-8685.1948056660713</v>
      </c>
      <c r="F256" s="5">
        <f t="shared" si="79"/>
        <v>-7296.1365655399177</v>
      </c>
      <c r="G256" s="5">
        <f t="shared" si="80"/>
        <v>-1389.0582401261529</v>
      </c>
      <c r="H256" s="5">
        <f t="shared" si="69"/>
        <v>-9489.9790515417135</v>
      </c>
      <c r="I256" s="5">
        <f t="shared" si="70"/>
        <v>-948.99790515417135</v>
      </c>
      <c r="J256" s="5">
        <f t="shared" si="71"/>
        <v>-4902.8310084217746</v>
      </c>
      <c r="K256" s="5">
        <f t="shared" si="81"/>
        <v>-356934.340123564</v>
      </c>
      <c r="L256" s="5">
        <f t="shared" si="82"/>
        <v>23786.159607606856</v>
      </c>
      <c r="M256" s="5">
        <f>(D256-$J$10)+SUM($G$37:G256)+SUM($H$37:H256)+SUM($I$37:I256)+SUM($J$37:J256)+SUM($L$37:L256)-$J$20-(D256*$K$27)</f>
        <v>4874795.7436127439</v>
      </c>
      <c r="N256" s="62">
        <f>(-1*$J$10*$K$12)+SUM($E$37:E256)+SUM($H$37:H256)+SUM($I$37:I256)+SUM($J$37:J256)+K256</f>
        <v>-3845510.7283478221</v>
      </c>
      <c r="O256" s="63">
        <f>(D256-$J$10)+SUM($L$37:L256)</f>
        <v>7879697.3242101595</v>
      </c>
      <c r="P256" s="72">
        <f t="shared" si="72"/>
        <v>1.0490639295643254</v>
      </c>
      <c r="Q256" s="83">
        <f t="shared" si="85"/>
        <v>-24027.002770783729</v>
      </c>
      <c r="R256" s="84">
        <f t="shared" si="73"/>
        <v>23786.159607606856</v>
      </c>
      <c r="S256" s="84">
        <f t="shared" si="74"/>
        <v>-240.84316317687262</v>
      </c>
      <c r="T256" s="89"/>
      <c r="U256" s="5">
        <f t="shared" si="86"/>
        <v>6139106.3105161525</v>
      </c>
      <c r="V256" s="5">
        <f t="shared" si="75"/>
        <v>-62391.063105161527</v>
      </c>
      <c r="W256" s="5">
        <f t="shared" si="76"/>
        <v>-240.84316317687444</v>
      </c>
      <c r="X256" s="5">
        <f t="shared" si="89"/>
        <v>0</v>
      </c>
      <c r="Y256" s="12">
        <f t="shared" si="77"/>
        <v>5976715.2474109912</v>
      </c>
      <c r="Z256" s="75">
        <f>(-1*$J$10*$K$12)+V256+SUM($W$37:W256)</f>
        <v>-365268.87035346654</v>
      </c>
      <c r="AA256" s="66">
        <f>U256-$U$37+SUM($X$48:X256)</f>
        <v>6039106.3105161525</v>
      </c>
      <c r="AB256" s="71">
        <f t="shared" si="78"/>
        <v>15.533317784984462</v>
      </c>
      <c r="AC256" s="93">
        <f t="shared" si="87"/>
        <v>-240.84316317687444</v>
      </c>
      <c r="AD256" s="91">
        <f t="shared" si="88"/>
        <v>0</v>
      </c>
      <c r="AE256" s="91">
        <f t="shared" si="83"/>
        <v>-240.84316317687444</v>
      </c>
      <c r="AF256" s="64"/>
    </row>
    <row r="257" spans="1:32">
      <c r="A257" s="11">
        <v>37987</v>
      </c>
      <c r="B257" s="11">
        <v>44712</v>
      </c>
      <c r="C257" s="56">
        <v>19</v>
      </c>
      <c r="D257" s="12">
        <f t="shared" si="84"/>
        <v>5739392.0862996373</v>
      </c>
      <c r="E257" s="5">
        <f t="shared" si="68"/>
        <v>-8685.1948056660713</v>
      </c>
      <c r="F257" s="5">
        <f t="shared" si="79"/>
        <v>-7356.9377035860844</v>
      </c>
      <c r="G257" s="5">
        <f t="shared" si="80"/>
        <v>-1328.2571020799874</v>
      </c>
      <c r="H257" s="5">
        <f t="shared" si="69"/>
        <v>-9565.6534771660627</v>
      </c>
      <c r="I257" s="5">
        <f t="shared" si="70"/>
        <v>-956.5653477166062</v>
      </c>
      <c r="J257" s="5">
        <f t="shared" si="71"/>
        <v>-4893.6303090641213</v>
      </c>
      <c r="K257" s="5">
        <f t="shared" si="81"/>
        <v>-359318.08453073096</v>
      </c>
      <c r="L257" s="5">
        <f t="shared" si="82"/>
        <v>23786.159607606856</v>
      </c>
      <c r="M257" s="5">
        <f>(D257-$J$10)+SUM($G$37:G257)+SUM($H$37:H257)+SUM($I$37:I257)+SUM($J$37:J257)+SUM($L$37:L257)-$J$20-(D257*$K$27)</f>
        <v>4924858.7079517664</v>
      </c>
      <c r="N257" s="62">
        <f>(-1*$J$10*$K$12)+SUM($E$37:E257)+SUM($H$37:H257)+SUM($I$37:I257)+SUM($J$37:J257)+K257</f>
        <v>-3871995.5166946026</v>
      </c>
      <c r="O257" s="63">
        <f>(D257-$J$10)+SUM($L$37:L257)</f>
        <v>7948888.1391923763</v>
      </c>
      <c r="P257" s="72">
        <f t="shared" si="72"/>
        <v>1.0529177022338303</v>
      </c>
      <c r="Q257" s="83">
        <f t="shared" si="85"/>
        <v>-24101.043939612864</v>
      </c>
      <c r="R257" s="84">
        <f t="shared" si="73"/>
        <v>23786.159607606856</v>
      </c>
      <c r="S257" s="84">
        <f t="shared" si="74"/>
        <v>-314.88433200600775</v>
      </c>
      <c r="T257" s="89"/>
      <c r="U257" s="5">
        <f t="shared" si="86"/>
        <v>6237649.5685189646</v>
      </c>
      <c r="V257" s="5">
        <f t="shared" si="75"/>
        <v>-63376.49568518965</v>
      </c>
      <c r="W257" s="5">
        <f t="shared" si="76"/>
        <v>-314.88433200600502</v>
      </c>
      <c r="X257" s="5">
        <f t="shared" si="89"/>
        <v>0</v>
      </c>
      <c r="Y257" s="12">
        <f t="shared" si="77"/>
        <v>6074273.0728337746</v>
      </c>
      <c r="Z257" s="75">
        <f>(-1*$J$10*$K$12)+V257+SUM($W$37:W257)</f>
        <v>-366569.18726550066</v>
      </c>
      <c r="AA257" s="66">
        <f>U257-$U$37+SUM($X$48:X257)</f>
        <v>6137649.5685189646</v>
      </c>
      <c r="AB257" s="71">
        <f t="shared" si="78"/>
        <v>15.743495584841821</v>
      </c>
      <c r="AC257" s="93">
        <f t="shared" si="87"/>
        <v>-314.88433200600502</v>
      </c>
      <c r="AD257" s="91">
        <f t="shared" si="88"/>
        <v>0</v>
      </c>
      <c r="AE257" s="91">
        <f t="shared" si="83"/>
        <v>-314.88433200600502</v>
      </c>
      <c r="AF257" s="64"/>
    </row>
    <row r="258" spans="1:32">
      <c r="A258" s="11">
        <v>37987</v>
      </c>
      <c r="B258" s="11">
        <v>44742</v>
      </c>
      <c r="C258" s="56">
        <v>19</v>
      </c>
      <c r="D258" s="12">
        <f t="shared" si="84"/>
        <v>5785158.8047723295</v>
      </c>
      <c r="E258" s="5">
        <f t="shared" si="68"/>
        <v>-8685.1948056660713</v>
      </c>
      <c r="F258" s="5">
        <f t="shared" si="79"/>
        <v>-7418.2455177826341</v>
      </c>
      <c r="G258" s="5">
        <f t="shared" si="80"/>
        <v>-1266.9492878834362</v>
      </c>
      <c r="H258" s="5">
        <f t="shared" si="69"/>
        <v>-9641.9313412872161</v>
      </c>
      <c r="I258" s="5">
        <f t="shared" si="70"/>
        <v>-964.19313412872168</v>
      </c>
      <c r="J258" s="5">
        <f t="shared" si="71"/>
        <v>-4884.3651961660671</v>
      </c>
      <c r="K258" s="5">
        <f t="shared" si="81"/>
        <v>-361720.83725054731</v>
      </c>
      <c r="L258" s="5">
        <f t="shared" si="82"/>
        <v>23786.159607606856</v>
      </c>
      <c r="M258" s="5">
        <f>(D258-$J$10)+SUM($G$37:G258)+SUM($H$37:H258)+SUM($I$37:I258)+SUM($J$37:J258)+SUM($L$37:L258)-$J$20-(D258*$K$27)</f>
        <v>4975251.3943527834</v>
      </c>
      <c r="N258" s="62">
        <f>(-1*$J$10*$K$12)+SUM($E$37:E258)+SUM($H$37:H258)+SUM($I$37:I258)+SUM($J$37:J258)+K258</f>
        <v>-3898573.9538916671</v>
      </c>
      <c r="O258" s="63">
        <f>(D258-$J$10)+SUM($L$37:L258)</f>
        <v>8018441.0172726754</v>
      </c>
      <c r="P258" s="72">
        <f t="shared" si="72"/>
        <v>1.056762578344433</v>
      </c>
      <c r="Q258" s="83">
        <f t="shared" si="85"/>
        <v>-24175.684477248076</v>
      </c>
      <c r="R258" s="84">
        <f t="shared" si="73"/>
        <v>23786.159607606856</v>
      </c>
      <c r="S258" s="84">
        <f t="shared" si="74"/>
        <v>-389.52486964121999</v>
      </c>
      <c r="T258" s="89"/>
      <c r="U258" s="5">
        <f t="shared" si="86"/>
        <v>6337845.9148451108</v>
      </c>
      <c r="V258" s="5">
        <f t="shared" si="75"/>
        <v>-64378.459148451111</v>
      </c>
      <c r="W258" s="5">
        <f t="shared" si="76"/>
        <v>-389.52486964121999</v>
      </c>
      <c r="X258" s="5">
        <f t="shared" si="89"/>
        <v>0</v>
      </c>
      <c r="Y258" s="12">
        <f t="shared" si="77"/>
        <v>6173467.4556966601</v>
      </c>
      <c r="Z258" s="75">
        <f>(-1*$J$10*$K$12)+V258+SUM($W$37:W258)</f>
        <v>-367960.67559840332</v>
      </c>
      <c r="AA258" s="66">
        <f>U258-$U$37+SUM($X$48:X258)</f>
        <v>6237845.9148451108</v>
      </c>
      <c r="AB258" s="71">
        <f t="shared" si="78"/>
        <v>15.952479785239797</v>
      </c>
      <c r="AC258" s="93">
        <f t="shared" si="87"/>
        <v>-389.52486964121999</v>
      </c>
      <c r="AD258" s="91">
        <f t="shared" si="88"/>
        <v>0</v>
      </c>
      <c r="AE258" s="91">
        <f t="shared" si="83"/>
        <v>-389.52486964121999</v>
      </c>
      <c r="AF258" s="64"/>
    </row>
    <row r="259" spans="1:32">
      <c r="A259" s="11">
        <v>37987</v>
      </c>
      <c r="B259" s="11">
        <v>44773</v>
      </c>
      <c r="C259" s="56">
        <v>19</v>
      </c>
      <c r="D259" s="12">
        <f t="shared" si="84"/>
        <v>5831290.4734850936</v>
      </c>
      <c r="E259" s="5">
        <f t="shared" si="68"/>
        <v>-8685.1948056660713</v>
      </c>
      <c r="F259" s="5">
        <f t="shared" si="79"/>
        <v>-7480.064230430823</v>
      </c>
      <c r="G259" s="5">
        <f t="shared" si="80"/>
        <v>-1205.130575235248</v>
      </c>
      <c r="H259" s="5">
        <f t="shared" si="69"/>
        <v>-9718.8174558084884</v>
      </c>
      <c r="I259" s="5">
        <f t="shared" si="70"/>
        <v>-971.88174558084893</v>
      </c>
      <c r="J259" s="5">
        <f t="shared" si="71"/>
        <v>-4875.0352307027306</v>
      </c>
      <c r="K259" s="5">
        <f t="shared" si="81"/>
        <v>-364142.74985796743</v>
      </c>
      <c r="L259" s="5">
        <f t="shared" si="82"/>
        <v>23786.159607606856</v>
      </c>
      <c r="M259" s="5">
        <f>(D259-$J$10)+SUM($G$37:G259)+SUM($H$37:H259)+SUM($I$37:I259)+SUM($J$37:J259)+SUM($L$37:L259)-$J$20-(D259*$K$27)</f>
        <v>5025976.4450584073</v>
      </c>
      <c r="N259" s="62">
        <f>(-1*$J$10*$K$12)+SUM($E$37:E259)+SUM($H$37:H259)+SUM($I$37:I259)+SUM($J$37:J259)+K259</f>
        <v>-3925246.7957368447</v>
      </c>
      <c r="O259" s="63">
        <f>(D259-$J$10)+SUM($L$37:L259)</f>
        <v>8088358.8455930464</v>
      </c>
      <c r="P259" s="72">
        <f t="shared" si="72"/>
        <v>1.0605988021893806</v>
      </c>
      <c r="Q259" s="83">
        <f t="shared" si="85"/>
        <v>-24250.929237758141</v>
      </c>
      <c r="R259" s="84">
        <f t="shared" si="73"/>
        <v>23786.159607606856</v>
      </c>
      <c r="S259" s="84">
        <f t="shared" si="74"/>
        <v>-464.76963015128422</v>
      </c>
      <c r="T259" s="89"/>
      <c r="U259" s="5">
        <f t="shared" si="86"/>
        <v>6439722.4274920626</v>
      </c>
      <c r="V259" s="5">
        <f t="shared" si="75"/>
        <v>-65397.224274920627</v>
      </c>
      <c r="W259" s="5">
        <f t="shared" si="76"/>
        <v>-464.76963015128331</v>
      </c>
      <c r="X259" s="5">
        <f t="shared" si="89"/>
        <v>0</v>
      </c>
      <c r="Y259" s="12">
        <f t="shared" si="77"/>
        <v>6274325.2032171423</v>
      </c>
      <c r="Z259" s="75">
        <f>(-1*$J$10*$K$12)+V259+SUM($W$37:W259)</f>
        <v>-369444.21035502414</v>
      </c>
      <c r="AA259" s="66">
        <f>U259-$U$37+SUM($X$48:X259)</f>
        <v>6339722.4274920626</v>
      </c>
      <c r="AB259" s="71">
        <f t="shared" si="78"/>
        <v>16.160161804673542</v>
      </c>
      <c r="AC259" s="93">
        <f t="shared" si="87"/>
        <v>-464.76963015128331</v>
      </c>
      <c r="AD259" s="91">
        <f t="shared" si="88"/>
        <v>0</v>
      </c>
      <c r="AE259" s="91">
        <f t="shared" si="83"/>
        <v>-464.76963015128331</v>
      </c>
      <c r="AF259" s="64"/>
    </row>
    <row r="260" spans="1:32">
      <c r="A260" s="11">
        <v>37987</v>
      </c>
      <c r="B260" s="11">
        <v>44804</v>
      </c>
      <c r="C260" s="56">
        <v>19</v>
      </c>
      <c r="D260" s="12">
        <f t="shared" si="84"/>
        <v>5877790.0026023928</v>
      </c>
      <c r="E260" s="5">
        <f t="shared" si="68"/>
        <v>-8685.1948056660713</v>
      </c>
      <c r="F260" s="5">
        <f t="shared" si="79"/>
        <v>-7542.398099017747</v>
      </c>
      <c r="G260" s="5">
        <f t="shared" si="80"/>
        <v>-1142.7967066483243</v>
      </c>
      <c r="H260" s="5">
        <f t="shared" si="69"/>
        <v>-9796.3166710039877</v>
      </c>
      <c r="I260" s="5">
        <f t="shared" si="70"/>
        <v>-979.63166710039877</v>
      </c>
      <c r="J260" s="5">
        <f t="shared" si="71"/>
        <v>-4865.6399707701994</v>
      </c>
      <c r="K260" s="5">
        <f t="shared" si="81"/>
        <v>-366583.97513662564</v>
      </c>
      <c r="L260" s="5">
        <f t="shared" si="82"/>
        <v>23786.159607606856</v>
      </c>
      <c r="M260" s="5">
        <f>(D260-$J$10)+SUM($G$37:G260)+SUM($H$37:H260)+SUM($I$37:I260)+SUM($J$37:J260)+SUM($L$37:L260)-$J$20-(D260*$K$27)</f>
        <v>5077036.5234891325</v>
      </c>
      <c r="N260" s="62">
        <f>(-1*$J$10*$K$12)+SUM($E$37:E260)+SUM($H$37:H260)+SUM($I$37:I260)+SUM($J$37:J260)+K260</f>
        <v>-3952014.8041300438</v>
      </c>
      <c r="O260" s="63">
        <f>(D260-$J$10)+SUM($L$37:L260)</f>
        <v>8158644.5343179516</v>
      </c>
      <c r="P260" s="72">
        <f t="shared" si="72"/>
        <v>1.0644266124185009</v>
      </c>
      <c r="Q260" s="83">
        <f t="shared" si="85"/>
        <v>-24326.783114540656</v>
      </c>
      <c r="R260" s="84">
        <f t="shared" si="73"/>
        <v>23786.159607606856</v>
      </c>
      <c r="S260" s="84">
        <f t="shared" si="74"/>
        <v>-540.62350693379994</v>
      </c>
      <c r="T260" s="89"/>
      <c r="U260" s="5">
        <f t="shared" si="86"/>
        <v>6543306.6229583966</v>
      </c>
      <c r="V260" s="5">
        <f t="shared" si="75"/>
        <v>-66433.066229583957</v>
      </c>
      <c r="W260" s="5">
        <f t="shared" si="76"/>
        <v>-540.62350693380085</v>
      </c>
      <c r="X260" s="5">
        <f t="shared" si="89"/>
        <v>0</v>
      </c>
      <c r="Y260" s="12">
        <f t="shared" si="77"/>
        <v>6376873.5567288129</v>
      </c>
      <c r="Z260" s="75">
        <f>(-1*$J$10*$K$12)+V260+SUM($W$37:W260)</f>
        <v>-371020.67581662128</v>
      </c>
      <c r="AA260" s="66">
        <f>U260-$U$37+SUM($X$48:X260)</f>
        <v>6443306.6229583966</v>
      </c>
      <c r="AB260" s="71">
        <f t="shared" si="78"/>
        <v>16.366435465561576</v>
      </c>
      <c r="AC260" s="93">
        <f t="shared" si="87"/>
        <v>-540.62350693380085</v>
      </c>
      <c r="AD260" s="91">
        <f t="shared" si="88"/>
        <v>0</v>
      </c>
      <c r="AE260" s="91">
        <f t="shared" si="83"/>
        <v>-540.62350693380085</v>
      </c>
      <c r="AF260" s="64"/>
    </row>
    <row r="261" spans="1:32">
      <c r="A261" s="11">
        <v>37987</v>
      </c>
      <c r="B261" s="11">
        <v>44834</v>
      </c>
      <c r="C261" s="56">
        <v>19</v>
      </c>
      <c r="D261" s="12">
        <f t="shared" si="84"/>
        <v>5924660.3254947513</v>
      </c>
      <c r="E261" s="5">
        <f t="shared" si="68"/>
        <v>-8685.1948056660713</v>
      </c>
      <c r="F261" s="5">
        <f t="shared" si="79"/>
        <v>-7605.2514165095617</v>
      </c>
      <c r="G261" s="5">
        <f t="shared" si="80"/>
        <v>-1079.9433891565097</v>
      </c>
      <c r="H261" s="5">
        <f t="shared" si="69"/>
        <v>-9874.4338758245849</v>
      </c>
      <c r="I261" s="5">
        <f t="shared" si="70"/>
        <v>-987.44338758245851</v>
      </c>
      <c r="J261" s="5">
        <f t="shared" si="71"/>
        <v>-4856.1789715677542</v>
      </c>
      <c r="K261" s="5">
        <f t="shared" si="81"/>
        <v>-369044.6670884745</v>
      </c>
      <c r="L261" s="5">
        <f t="shared" si="82"/>
        <v>23786.159607606856</v>
      </c>
      <c r="M261" s="5">
        <f>(D261-$J$10)+SUM($G$37:G261)+SUM($H$37:H261)+SUM($I$37:I261)+SUM($J$37:J261)+SUM($L$37:L261)-$J$20-(D261*$K$27)</f>
        <v>5128434.3144131182</v>
      </c>
      <c r="N261" s="62">
        <f>(-1*$J$10*$K$12)+SUM($E$37:E261)+SUM($H$37:H261)+SUM($I$37:I261)+SUM($J$37:J261)+K261</f>
        <v>-3978878.7471225336</v>
      </c>
      <c r="O261" s="63">
        <f>(D261-$J$10)+SUM($L$37:L261)</f>
        <v>8229301.016817918</v>
      </c>
      <c r="P261" s="72">
        <f t="shared" si="72"/>
        <v>1.0682462421779571</v>
      </c>
      <c r="Q261" s="83">
        <f t="shared" si="85"/>
        <v>-24403.251040640869</v>
      </c>
      <c r="R261" s="84">
        <f t="shared" si="73"/>
        <v>23786.159607606856</v>
      </c>
      <c r="S261" s="84">
        <f t="shared" si="74"/>
        <v>-617.09143303401288</v>
      </c>
      <c r="T261" s="89"/>
      <c r="U261" s="5">
        <f t="shared" si="86"/>
        <v>6648626.4633049779</v>
      </c>
      <c r="V261" s="5">
        <f t="shared" si="75"/>
        <v>-67486.264633049781</v>
      </c>
      <c r="W261" s="5">
        <f t="shared" si="76"/>
        <v>-617.09143303401288</v>
      </c>
      <c r="X261" s="5">
        <f t="shared" si="89"/>
        <v>0</v>
      </c>
      <c r="Y261" s="12">
        <f t="shared" si="77"/>
        <v>6481140.1986719277</v>
      </c>
      <c r="Z261" s="75">
        <f>(-1*$J$10*$K$12)+V261+SUM($W$37:W261)</f>
        <v>-372690.96565312112</v>
      </c>
      <c r="AA261" s="66">
        <f>U261-$U$37+SUM($X$48:X261)</f>
        <v>6548626.4633049779</v>
      </c>
      <c r="AB261" s="71">
        <f t="shared" si="78"/>
        <v>16.571197229932466</v>
      </c>
      <c r="AC261" s="93">
        <f t="shared" si="87"/>
        <v>-617.09143303401288</v>
      </c>
      <c r="AD261" s="91">
        <f t="shared" si="88"/>
        <v>0</v>
      </c>
      <c r="AE261" s="91">
        <f t="shared" si="83"/>
        <v>-617.09143303401288</v>
      </c>
      <c r="AF261" s="64"/>
    </row>
    <row r="262" spans="1:32">
      <c r="A262" s="11">
        <v>37987</v>
      </c>
      <c r="B262" s="11">
        <v>44865</v>
      </c>
      <c r="C262" s="56">
        <v>19</v>
      </c>
      <c r="D262" s="12">
        <f t="shared" si="84"/>
        <v>5971904.3989238013</v>
      </c>
      <c r="E262" s="5">
        <f t="shared" si="68"/>
        <v>-8685.1948056660713</v>
      </c>
      <c r="F262" s="5">
        <f t="shared" si="79"/>
        <v>-7668.6285116471408</v>
      </c>
      <c r="G262" s="5">
        <f t="shared" si="80"/>
        <v>-1016.5662940189301</v>
      </c>
      <c r="H262" s="5">
        <f t="shared" si="69"/>
        <v>-9953.1739982063355</v>
      </c>
      <c r="I262" s="5">
        <f t="shared" si="70"/>
        <v>-995.31739982063357</v>
      </c>
      <c r="J262" s="5">
        <f t="shared" si="71"/>
        <v>-4846.6517853799924</v>
      </c>
      <c r="K262" s="5">
        <f t="shared" si="81"/>
        <v>-371524.9809434996</v>
      </c>
      <c r="L262" s="5">
        <f t="shared" si="82"/>
        <v>23786.159607606856</v>
      </c>
      <c r="M262" s="5">
        <f>(D262-$J$10)+SUM($G$37:G262)+SUM($H$37:H262)+SUM($I$37:I262)+SUM($J$37:J262)+SUM($L$37:L262)-$J$20-(D262*$K$27)</f>
        <v>5180172.5241173245</v>
      </c>
      <c r="N262" s="62">
        <f>(-1*$J$10*$K$12)+SUM($E$37:E262)+SUM($H$37:H262)+SUM($I$37:I262)+SUM($J$37:J262)+K262</f>
        <v>-4005839.3989666319</v>
      </c>
      <c r="O262" s="63">
        <f>(D262-$J$10)+SUM($L$37:L262)</f>
        <v>8300331.249854574</v>
      </c>
      <c r="P262" s="72">
        <f t="shared" si="72"/>
        <v>1.0720579192455326</v>
      </c>
      <c r="Q262" s="83">
        <f t="shared" si="85"/>
        <v>-24480.337989073032</v>
      </c>
      <c r="R262" s="84">
        <f t="shared" si="73"/>
        <v>23786.159607606856</v>
      </c>
      <c r="S262" s="84">
        <f t="shared" si="74"/>
        <v>-694.17838146617578</v>
      </c>
      <c r="T262" s="89"/>
      <c r="U262" s="5">
        <f t="shared" si="86"/>
        <v>6755710.3633295251</v>
      </c>
      <c r="V262" s="5">
        <f t="shared" si="75"/>
        <v>-68557.10363329525</v>
      </c>
      <c r="W262" s="5">
        <f t="shared" si="76"/>
        <v>-694.17838146617669</v>
      </c>
      <c r="X262" s="5">
        <f t="shared" si="89"/>
        <v>0</v>
      </c>
      <c r="Y262" s="12">
        <f t="shared" si="77"/>
        <v>6587153.2596962303</v>
      </c>
      <c r="Z262" s="75">
        <f>(-1*$J$10*$K$12)+V262+SUM($W$37:W262)</f>
        <v>-374455.98303483275</v>
      </c>
      <c r="AA262" s="66">
        <f>U262-$U$37+SUM($X$48:X262)</f>
        <v>6655710.3633295251</v>
      </c>
      <c r="AB262" s="71">
        <f t="shared" si="78"/>
        <v>16.774346424878452</v>
      </c>
      <c r="AC262" s="93">
        <f t="shared" si="87"/>
        <v>-694.17838146617669</v>
      </c>
      <c r="AD262" s="91">
        <f t="shared" si="88"/>
        <v>0</v>
      </c>
      <c r="AE262" s="91">
        <f t="shared" si="83"/>
        <v>-694.17838146617669</v>
      </c>
      <c r="AF262" s="64"/>
    </row>
    <row r="263" spans="1:32">
      <c r="A263" s="11">
        <v>37987</v>
      </c>
      <c r="B263" s="11">
        <v>44895</v>
      </c>
      <c r="C263" s="56">
        <v>19</v>
      </c>
      <c r="D263" s="12">
        <f t="shared" si="84"/>
        <v>6019525.203228808</v>
      </c>
      <c r="E263" s="5">
        <f t="shared" si="68"/>
        <v>-8685.1948056660713</v>
      </c>
      <c r="F263" s="5">
        <f t="shared" si="79"/>
        <v>-7732.5337492442004</v>
      </c>
      <c r="G263" s="5">
        <f t="shared" si="80"/>
        <v>-952.6610564218704</v>
      </c>
      <c r="H263" s="5">
        <f t="shared" si="69"/>
        <v>-10032.542005381347</v>
      </c>
      <c r="I263" s="5">
        <f t="shared" si="70"/>
        <v>-1003.2542005381347</v>
      </c>
      <c r="J263" s="5">
        <f t="shared" si="71"/>
        <v>-4837.0579615588567</v>
      </c>
      <c r="K263" s="5">
        <f t="shared" si="81"/>
        <v>-374025.07316951244</v>
      </c>
      <c r="L263" s="5">
        <f t="shared" si="82"/>
        <v>23786.159607606856</v>
      </c>
      <c r="M263" s="5">
        <f>(D263-$J$10)+SUM($G$37:G263)+SUM($H$37:H263)+SUM($I$37:I263)+SUM($J$37:J263)+SUM($L$37:L263)-$J$20-(D263*$K$27)</f>
        <v>5232253.8805800248</v>
      </c>
      <c r="N263" s="62">
        <f>(-1*$J$10*$K$12)+SUM($E$37:E263)+SUM($H$37:H263)+SUM($I$37:I263)+SUM($J$37:J263)+K263</f>
        <v>-4032897.5401657894</v>
      </c>
      <c r="O263" s="63">
        <f>(D263-$J$10)+SUM($L$37:L263)</f>
        <v>8371738.2137671877</v>
      </c>
      <c r="P263" s="72">
        <f t="shared" si="72"/>
        <v>1.0758618661616262</v>
      </c>
      <c r="Q263" s="83">
        <f t="shared" si="85"/>
        <v>-24558.04897314441</v>
      </c>
      <c r="R263" s="84">
        <f t="shared" si="73"/>
        <v>23786.159607606856</v>
      </c>
      <c r="S263" s="84">
        <f t="shared" si="74"/>
        <v>-771.88936553755411</v>
      </c>
      <c r="T263" s="89"/>
      <c r="U263" s="5">
        <f t="shared" si="86"/>
        <v>6864587.1978563815</v>
      </c>
      <c r="V263" s="5">
        <f t="shared" si="75"/>
        <v>-69645.87197856381</v>
      </c>
      <c r="W263" s="5">
        <f t="shared" si="76"/>
        <v>-771.8893655375532</v>
      </c>
      <c r="X263" s="5">
        <f t="shared" si="89"/>
        <v>0</v>
      </c>
      <c r="Y263" s="12">
        <f t="shared" si="77"/>
        <v>6694941.3258778173</v>
      </c>
      <c r="Z263" s="75">
        <f>(-1*$J$10*$K$12)+V263+SUM($W$37:W263)</f>
        <v>-376316.64074563887</v>
      </c>
      <c r="AA263" s="66">
        <f>U263-$U$37+SUM($X$48:X263)</f>
        <v>6764587.1978563815</v>
      </c>
      <c r="AB263" s="71">
        <f t="shared" si="78"/>
        <v>16.975785456771025</v>
      </c>
      <c r="AC263" s="93">
        <f t="shared" si="87"/>
        <v>-771.8893655375532</v>
      </c>
      <c r="AD263" s="91">
        <f t="shared" si="88"/>
        <v>0</v>
      </c>
      <c r="AE263" s="91">
        <f t="shared" si="83"/>
        <v>-771.8893655375532</v>
      </c>
      <c r="AF263" s="64"/>
    </row>
    <row r="264" spans="1:32">
      <c r="A264" s="11">
        <v>37987</v>
      </c>
      <c r="B264" s="11">
        <v>44926</v>
      </c>
      <c r="C264" s="57">
        <v>19</v>
      </c>
      <c r="D264" s="58">
        <f t="shared" si="84"/>
        <v>6067525.7425146801</v>
      </c>
      <c r="E264" s="59">
        <f>PMT($K$13/12,$K$11*12,($J$10)*(1-$K$12))</f>
        <v>-8685.1948056660713</v>
      </c>
      <c r="F264" s="5">
        <f t="shared" si="79"/>
        <v>-7796.9715304879019</v>
      </c>
      <c r="G264" s="5">
        <f t="shared" si="80"/>
        <v>-888.22327517816882</v>
      </c>
      <c r="H264" s="59">
        <f t="shared" si="69"/>
        <v>-10112.542904191134</v>
      </c>
      <c r="I264" s="59">
        <f t="shared" si="70"/>
        <v>-1011.2542904191133</v>
      </c>
      <c r="J264" s="59">
        <f t="shared" si="71"/>
        <v>-4827.39704650556</v>
      </c>
      <c r="K264" s="5">
        <f t="shared" si="81"/>
        <v>-376545.10148202075</v>
      </c>
      <c r="L264" s="5">
        <f t="shared" si="82"/>
        <v>23786.159607606856</v>
      </c>
      <c r="M264" s="59">
        <f>(D264-$J$10)+SUM($G$37:G264)+SUM($H$37:H264)+SUM($I$37:I264)+SUM($J$37:J264)+SUM($L$37:L264)-$J$20-(D264*$K$27)</f>
        <v>5284681.1336447019</v>
      </c>
      <c r="N264" s="62">
        <f>(-1*$J$10*$K$12)+SUM($E$37:E264)+SUM($H$37:H264)+SUM($I$37:I264)+SUM($J$37:J264)+K264</f>
        <v>-4060053.9575250791</v>
      </c>
      <c r="O264" s="63">
        <f>(D264-$J$10)+SUM($L$37:L264)</f>
        <v>8443524.9126606677</v>
      </c>
      <c r="P264" s="72">
        <f t="shared" si="72"/>
        <v>1.0796583003561011</v>
      </c>
      <c r="Q264" s="83">
        <f t="shared" si="85"/>
        <v>-24636.389046781878</v>
      </c>
      <c r="R264" s="84">
        <f t="shared" si="73"/>
        <v>23786.159607606856</v>
      </c>
      <c r="S264" s="84">
        <f t="shared" si="74"/>
        <v>-850.22943917502198</v>
      </c>
      <c r="T264" s="89"/>
      <c r="U264" s="5">
        <f t="shared" si="86"/>
        <v>6975286.3091433393</v>
      </c>
      <c r="V264" s="5">
        <f t="shared" si="75"/>
        <v>-70752.863091433392</v>
      </c>
      <c r="W264" s="5">
        <f t="shared" si="76"/>
        <v>-850.22943917502198</v>
      </c>
      <c r="X264" s="5">
        <f t="shared" si="89"/>
        <v>0</v>
      </c>
      <c r="Y264" s="12">
        <f t="shared" si="77"/>
        <v>6804533.4460519059</v>
      </c>
      <c r="Z264" s="75">
        <f>(-1*$J$10*$K$12)+V264+SUM($W$37:W264)</f>
        <v>-378273.8612976835</v>
      </c>
      <c r="AA264" s="66">
        <f>U264-$U$37+SUM($X$48:X264)</f>
        <v>6875286.3091433393</v>
      </c>
      <c r="AB264" s="71">
        <f t="shared" si="78"/>
        <v>17.175420013313627</v>
      </c>
      <c r="AC264" s="93">
        <f t="shared" si="87"/>
        <v>-850.22943917502198</v>
      </c>
      <c r="AD264" s="91">
        <f t="shared" si="88"/>
        <v>0</v>
      </c>
      <c r="AE264" s="91">
        <f t="shared" si="83"/>
        <v>-850.22943917502198</v>
      </c>
      <c r="AF264" s="64"/>
    </row>
    <row r="265" spans="1:32">
      <c r="A265" s="11">
        <v>37987</v>
      </c>
      <c r="B265" s="11">
        <v>44957</v>
      </c>
      <c r="C265" s="57">
        <v>20</v>
      </c>
      <c r="D265" s="58">
        <f>D264*((1+$K$16)^(1/12))</f>
        <v>6115909.0448414804</v>
      </c>
      <c r="E265" s="59">
        <f>PMT($K$13/12,$K$11*12,($J$10)*(1-$K$12))</f>
        <v>-8685.1948056660713</v>
      </c>
      <c r="F265" s="5">
        <f t="shared" si="79"/>
        <v>-7861.9462932419674</v>
      </c>
      <c r="G265" s="5">
        <f t="shared" si="80"/>
        <v>-823.24851242410296</v>
      </c>
      <c r="H265" s="59">
        <f t="shared" si="69"/>
        <v>-10193.181741402468</v>
      </c>
      <c r="I265" s="59">
        <f t="shared" si="70"/>
        <v>-1019.3181741402468</v>
      </c>
      <c r="J265" s="59">
        <f t="shared" si="71"/>
        <v>-5402.8081099995452</v>
      </c>
      <c r="K265" s="5">
        <f t="shared" si="81"/>
        <v>-379085.22485417774</v>
      </c>
      <c r="L265" s="5">
        <f t="shared" si="82"/>
        <v>25213.32918406327</v>
      </c>
      <c r="M265" s="59">
        <f>(D265-$J$10)+SUM($G$37:G265)+SUM($H$37:H265)+SUM($I$37:I265)+SUM($J$37:J265)+SUM($L$37:L265)-$J$20-(D265*$K$27)</f>
        <v>5338299.0852454407</v>
      </c>
      <c r="N265" s="62">
        <f>(-1*$J$10*$K$12)+SUM($E$37:E265)+SUM($H$37:H265)+SUM($I$37:I265)+SUM($J$37:J265)+K265</f>
        <v>-4087894.5837284452</v>
      </c>
      <c r="O265" s="63">
        <f>(D265-$J$10)+SUM($L$37:L265)</f>
        <v>8517121.5441715308</v>
      </c>
      <c r="P265" s="72">
        <f t="shared" si="72"/>
        <v>1.0834983314083704</v>
      </c>
      <c r="Q265" s="83">
        <f t="shared" si="85"/>
        <v>-25300.50283120833</v>
      </c>
      <c r="R265" s="84">
        <f t="shared" si="73"/>
        <v>25213.32918406327</v>
      </c>
      <c r="S265" s="84">
        <f t="shared" si="74"/>
        <v>-87.173647145060386</v>
      </c>
      <c r="T265" s="89"/>
      <c r="U265" s="5">
        <f t="shared" si="86"/>
        <v>7087837.5144073935</v>
      </c>
      <c r="V265" s="5">
        <f t="shared" si="75"/>
        <v>-71878.375144073943</v>
      </c>
      <c r="W265" s="5">
        <f t="shared" si="76"/>
        <v>-87.173647145063114</v>
      </c>
      <c r="X265" s="59">
        <f t="shared" si="89"/>
        <v>0</v>
      </c>
      <c r="Y265" s="12">
        <f t="shared" si="77"/>
        <v>6915959.1392633198</v>
      </c>
      <c r="Z265" s="75">
        <f>(-1*$J$10*$K$12)+V265+SUM($W$37:W265)</f>
        <v>-379486.54699746915</v>
      </c>
      <c r="AA265" s="66">
        <f>U265-$U$37+SUM($X$48:X265)</f>
        <v>6987837.5144073935</v>
      </c>
      <c r="AB265" s="71">
        <f t="shared" si="78"/>
        <v>17.4139268432459</v>
      </c>
      <c r="AC265" s="93">
        <f t="shared" si="87"/>
        <v>-87.173647145063114</v>
      </c>
      <c r="AD265" s="91">
        <f t="shared" si="88"/>
        <v>0</v>
      </c>
      <c r="AE265" s="91">
        <f t="shared" si="83"/>
        <v>-87.173647145063114</v>
      </c>
      <c r="AF265" s="64"/>
    </row>
    <row r="266" spans="1:32">
      <c r="A266" s="11">
        <v>37987</v>
      </c>
      <c r="B266" s="11">
        <v>44985</v>
      </c>
      <c r="C266" s="57">
        <v>20</v>
      </c>
      <c r="D266" s="58">
        <f t="shared" ref="D266:D276" si="90">D265*((1+$K$16)^(1/12))</f>
        <v>6164678.1624154495</v>
      </c>
      <c r="E266" s="59">
        <f t="shared" ref="E266:E276" si="91">PMT($K$13/12,$K$11*12,($J$10)*(1-$K$12))</f>
        <v>-8685.1948056660713</v>
      </c>
      <c r="F266" s="5">
        <f t="shared" si="79"/>
        <v>-7927.4625123523174</v>
      </c>
      <c r="G266" s="5">
        <f t="shared" si="80"/>
        <v>-757.73229331375319</v>
      </c>
      <c r="H266" s="59">
        <f t="shared" si="69"/>
        <v>-10274.463604025748</v>
      </c>
      <c r="I266" s="59">
        <f t="shared" si="70"/>
        <v>-1027.446360402575</v>
      </c>
      <c r="J266" s="59">
        <f t="shared" si="71"/>
        <v>-5393.011639791689</v>
      </c>
      <c r="K266" s="5">
        <f t="shared" si="81"/>
        <v>-381645.60352681112</v>
      </c>
      <c r="L266" s="5">
        <f t="shared" si="82"/>
        <v>25213.32918406327</v>
      </c>
      <c r="M266" s="59">
        <f>(D266-$J$10)+SUM($G$37:G266)+SUM($H$37:H266)+SUM($I$37:I266)+SUM($J$37:J266)+SUM($L$37:L266)-$J$20-(D266*$K$27)</f>
        <v>5392268.499433306</v>
      </c>
      <c r="N266" s="62">
        <f>(-1*$J$10*$K$12)+SUM($E$37:E266)+SUM($H$37:H266)+SUM($I$37:I266)+SUM($J$37:J266)+K266</f>
        <v>-4115835.0788109638</v>
      </c>
      <c r="O266" s="63">
        <f>(D266-$J$10)+SUM($L$37:L266)</f>
        <v>8591103.9909295626</v>
      </c>
      <c r="P266" s="72">
        <f t="shared" si="72"/>
        <v>1.0873295033511092</v>
      </c>
      <c r="Q266" s="83">
        <f t="shared" si="85"/>
        <v>-25380.116409886086</v>
      </c>
      <c r="R266" s="84">
        <f t="shared" si="73"/>
        <v>25213.32918406327</v>
      </c>
      <c r="S266" s="84">
        <f t="shared" si="74"/>
        <v>-166.78722582281625</v>
      </c>
      <c r="T266" s="89"/>
      <c r="U266" s="5">
        <f t="shared" si="86"/>
        <v>7201415.6009473959</v>
      </c>
      <c r="V266" s="5">
        <f t="shared" si="75"/>
        <v>-73014.156009473954</v>
      </c>
      <c r="W266" s="5">
        <f t="shared" si="76"/>
        <v>-166.78722582281534</v>
      </c>
      <c r="X266" s="59">
        <f t="shared" si="89"/>
        <v>0</v>
      </c>
      <c r="Y266" s="12">
        <f t="shared" si="77"/>
        <v>7028401.4449379221</v>
      </c>
      <c r="Z266" s="75">
        <f>(-1*$J$10*$K$12)+V266+SUM($W$37:W266)</f>
        <v>-380789.11508869193</v>
      </c>
      <c r="AA266" s="66">
        <f>U266-$U$37+SUM($X$48:X266)</f>
        <v>7101415.6009473959</v>
      </c>
      <c r="AB266" s="71">
        <f t="shared" si="78"/>
        <v>17.649208497709715</v>
      </c>
      <c r="AC266" s="93">
        <f t="shared" si="87"/>
        <v>-166.78722582281534</v>
      </c>
      <c r="AD266" s="91">
        <f t="shared" si="88"/>
        <v>0</v>
      </c>
      <c r="AE266" s="91">
        <f t="shared" si="83"/>
        <v>-166.78722582281534</v>
      </c>
      <c r="AF266" s="64"/>
    </row>
    <row r="267" spans="1:32">
      <c r="A267" s="11">
        <v>37987</v>
      </c>
      <c r="B267" s="11">
        <v>45016</v>
      </c>
      <c r="C267" s="57">
        <v>20</v>
      </c>
      <c r="D267" s="58">
        <f t="shared" si="90"/>
        <v>6213836.1717815464</v>
      </c>
      <c r="E267" s="59">
        <f t="shared" si="91"/>
        <v>-8685.1948056660713</v>
      </c>
      <c r="F267" s="5">
        <f t="shared" si="79"/>
        <v>-7993.5246999552528</v>
      </c>
      <c r="G267" s="5">
        <f t="shared" si="80"/>
        <v>-691.67010571081732</v>
      </c>
      <c r="H267" s="59">
        <f t="shared" si="69"/>
        <v>-10356.393619635912</v>
      </c>
      <c r="I267" s="59">
        <f t="shared" si="70"/>
        <v>-1035.6393619635912</v>
      </c>
      <c r="J267" s="59">
        <f t="shared" si="71"/>
        <v>-5383.1466996687095</v>
      </c>
      <c r="K267" s="5">
        <f t="shared" si="81"/>
        <v>-384226.3990185312</v>
      </c>
      <c r="L267" s="5">
        <f t="shared" si="82"/>
        <v>25213.32918406327</v>
      </c>
      <c r="M267" s="59">
        <f>(D267-$J$10)+SUM($G$37:G267)+SUM($H$37:H267)+SUM($I$37:I267)+SUM($J$37:J267)+SUM($L$37:L267)-$J$20-(D267*$K$27)</f>
        <v>5446592.192704767</v>
      </c>
      <c r="N267" s="62">
        <f>(-1*$J$10*$K$12)+SUM($E$37:E267)+SUM($H$37:H267)+SUM($I$37:I267)+SUM($J$37:J267)+K267</f>
        <v>-4143876.2487896187</v>
      </c>
      <c r="O267" s="63">
        <f>(D267-$J$10)+SUM($L$37:L267)</f>
        <v>8665475.3294797242</v>
      </c>
      <c r="P267" s="72">
        <f t="shared" si="72"/>
        <v>1.0911520540727575</v>
      </c>
      <c r="Q267" s="83">
        <f t="shared" si="85"/>
        <v>-25460.374486934285</v>
      </c>
      <c r="R267" s="84">
        <f t="shared" si="73"/>
        <v>25213.32918406327</v>
      </c>
      <c r="S267" s="84">
        <f t="shared" si="74"/>
        <v>-247.04530287101443</v>
      </c>
      <c r="T267" s="89"/>
      <c r="U267" s="5">
        <f t="shared" si="86"/>
        <v>7316893.173131804</v>
      </c>
      <c r="V267" s="5">
        <f t="shared" si="75"/>
        <v>-74168.931731318036</v>
      </c>
      <c r="W267" s="5">
        <f t="shared" si="76"/>
        <v>-247.04530287101534</v>
      </c>
      <c r="X267" s="59">
        <f t="shared" si="89"/>
        <v>0</v>
      </c>
      <c r="Y267" s="12">
        <f t="shared" si="77"/>
        <v>7142724.2414004859</v>
      </c>
      <c r="Z267" s="75">
        <f>(-1*$J$10*$K$12)+V267+SUM($W$37:W267)</f>
        <v>-382190.93611340702</v>
      </c>
      <c r="AA267" s="66">
        <f>U267-$U$37+SUM($X$48:X267)</f>
        <v>7216893.173131804</v>
      </c>
      <c r="AB267" s="71">
        <f t="shared" si="78"/>
        <v>17.882952187516935</v>
      </c>
      <c r="AC267" s="93">
        <f t="shared" si="87"/>
        <v>-247.04530287101534</v>
      </c>
      <c r="AD267" s="91">
        <f t="shared" si="88"/>
        <v>0</v>
      </c>
      <c r="AE267" s="91">
        <f t="shared" si="83"/>
        <v>-247.04530287101534</v>
      </c>
      <c r="AF267" s="64"/>
    </row>
    <row r="268" spans="1:32">
      <c r="A268" s="11">
        <v>37987</v>
      </c>
      <c r="B268" s="11">
        <v>45046</v>
      </c>
      <c r="C268" s="57">
        <v>20</v>
      </c>
      <c r="D268" s="58">
        <f t="shared" si="90"/>
        <v>6263386.1740175346</v>
      </c>
      <c r="E268" s="59">
        <f t="shared" si="91"/>
        <v>-8685.1948056660713</v>
      </c>
      <c r="F268" s="5">
        <f t="shared" si="79"/>
        <v>-8060.137405788214</v>
      </c>
      <c r="G268" s="5">
        <f t="shared" si="80"/>
        <v>-625.05739987785682</v>
      </c>
      <c r="H268" s="59">
        <f t="shared" si="69"/>
        <v>-10438.976956695891</v>
      </c>
      <c r="I268" s="59">
        <f t="shared" si="70"/>
        <v>-1043.897695669589</v>
      </c>
      <c r="J268" s="59">
        <f t="shared" si="71"/>
        <v>-5373.2128240461725</v>
      </c>
      <c r="K268" s="5">
        <f t="shared" si="81"/>
        <v>-386827.77413592057</v>
      </c>
      <c r="L268" s="5">
        <f t="shared" si="82"/>
        <v>25213.32918406327</v>
      </c>
      <c r="M268" s="59">
        <f>(D268-$J$10)+SUM($G$37:G268)+SUM($H$37:H268)+SUM($I$37:I268)+SUM($J$37:J268)+SUM($L$37:L268)-$J$20-(D268*$K$27)</f>
        <v>5501273.0041311402</v>
      </c>
      <c r="N268" s="62">
        <f>(-1*$J$10*$K$12)+SUM($E$37:E268)+SUM($H$37:H268)+SUM($I$37:I268)+SUM($J$37:J268)+K268</f>
        <v>-4172018.9061890859</v>
      </c>
      <c r="O268" s="63">
        <f>(D268-$J$10)+SUM($L$37:L268)</f>
        <v>8740238.6608997751</v>
      </c>
      <c r="P268" s="72">
        <f t="shared" si="72"/>
        <v>1.0949662159809126</v>
      </c>
      <c r="Q268" s="83">
        <f t="shared" si="85"/>
        <v>-25541.282282077722</v>
      </c>
      <c r="R268" s="84">
        <f t="shared" si="73"/>
        <v>25213.32918406327</v>
      </c>
      <c r="S268" s="84">
        <f t="shared" si="74"/>
        <v>-327.95309801445183</v>
      </c>
      <c r="T268" s="89"/>
      <c r="U268" s="5">
        <f t="shared" si="86"/>
        <v>7434301.3000915851</v>
      </c>
      <c r="V268" s="5">
        <f t="shared" si="75"/>
        <v>-75343.01300091586</v>
      </c>
      <c r="W268" s="5">
        <f t="shared" si="76"/>
        <v>-327.95309801445546</v>
      </c>
      <c r="X268" s="59">
        <f t="shared" si="89"/>
        <v>0</v>
      </c>
      <c r="Y268" s="12">
        <f t="shared" si="77"/>
        <v>7258958.2870906694</v>
      </c>
      <c r="Z268" s="75">
        <f>(-1*$J$10*$K$12)+V268+SUM($W$37:W268)</f>
        <v>-383692.97048101935</v>
      </c>
      <c r="AA268" s="66">
        <f>U268-$U$37+SUM($X$48:X268)</f>
        <v>7334301.3000915851</v>
      </c>
      <c r="AB268" s="71">
        <f t="shared" si="78"/>
        <v>18.115026503865543</v>
      </c>
      <c r="AC268" s="93">
        <f t="shared" si="87"/>
        <v>-327.95309801445546</v>
      </c>
      <c r="AD268" s="91">
        <f t="shared" si="88"/>
        <v>0</v>
      </c>
      <c r="AE268" s="91">
        <f t="shared" si="83"/>
        <v>-327.95309801445546</v>
      </c>
      <c r="AF268" s="64"/>
    </row>
    <row r="269" spans="1:32">
      <c r="A269" s="11">
        <v>37987</v>
      </c>
      <c r="B269" s="11">
        <v>45077</v>
      </c>
      <c r="C269" s="57">
        <v>20</v>
      </c>
      <c r="D269" s="58">
        <f t="shared" si="90"/>
        <v>6313331.294929605</v>
      </c>
      <c r="E269" s="59">
        <f t="shared" si="91"/>
        <v>-8685.1948056660713</v>
      </c>
      <c r="F269" s="5">
        <f t="shared" si="79"/>
        <v>-8127.3052175031153</v>
      </c>
      <c r="G269" s="5">
        <f t="shared" si="80"/>
        <v>-557.88958816295496</v>
      </c>
      <c r="H269" s="59">
        <f t="shared" si="69"/>
        <v>-10522.218824882675</v>
      </c>
      <c r="I269" s="59">
        <f t="shared" si="70"/>
        <v>-1052.2218824882675</v>
      </c>
      <c r="J269" s="59">
        <f t="shared" si="71"/>
        <v>-5363.2095442970431</v>
      </c>
      <c r="K269" s="5">
        <f t="shared" si="81"/>
        <v>-389449.89298380428</v>
      </c>
      <c r="L269" s="5">
        <f t="shared" si="82"/>
        <v>25213.32918406327</v>
      </c>
      <c r="M269" s="59">
        <f>(D269-$J$10)+SUM($G$37:G269)+SUM($H$37:H269)+SUM($I$37:I269)+SUM($J$37:J269)+SUM($L$37:L269)-$J$20-(D269*$K$27)</f>
        <v>5556313.7955395589</v>
      </c>
      <c r="N269" s="62">
        <f>(-1*$J$10*$K$12)+SUM($E$37:E269)+SUM($H$37:H269)+SUM($I$37:I269)+SUM($J$37:J269)+K269</f>
        <v>-4200263.870094303</v>
      </c>
      <c r="O269" s="63">
        <f>(D269-$J$10)+SUM($L$37:L269)</f>
        <v>8815397.1109959073</v>
      </c>
      <c r="P269" s="72">
        <f t="shared" si="72"/>
        <v>1.0987722161365034</v>
      </c>
      <c r="Q269" s="83">
        <f t="shared" si="85"/>
        <v>-25622.845057334056</v>
      </c>
      <c r="R269" s="84">
        <f t="shared" si="73"/>
        <v>25213.32918406327</v>
      </c>
      <c r="S269" s="84">
        <f t="shared" si="74"/>
        <v>-409.51587327078596</v>
      </c>
      <c r="T269" s="89"/>
      <c r="U269" s="5">
        <f t="shared" si="86"/>
        <v>7553671.553735829</v>
      </c>
      <c r="V269" s="5">
        <f t="shared" si="75"/>
        <v>-76536.715537358294</v>
      </c>
      <c r="W269" s="5">
        <f t="shared" si="76"/>
        <v>-409.51587327078869</v>
      </c>
      <c r="X269" s="59">
        <f t="shared" si="89"/>
        <v>0</v>
      </c>
      <c r="Y269" s="12">
        <f t="shared" si="77"/>
        <v>7377134.8381984709</v>
      </c>
      <c r="Z269" s="75">
        <f>(-1*$J$10*$K$12)+V269+SUM($W$37:W269)</f>
        <v>-385296.18889073253</v>
      </c>
      <c r="AA269" s="66">
        <f>U269-$U$37+SUM($X$48:X269)</f>
        <v>7453671.553735829</v>
      </c>
      <c r="AB269" s="71">
        <f t="shared" si="78"/>
        <v>18.345303090578042</v>
      </c>
      <c r="AC269" s="93">
        <f t="shared" si="87"/>
        <v>-409.51587327078869</v>
      </c>
      <c r="AD269" s="91">
        <f t="shared" si="88"/>
        <v>0</v>
      </c>
      <c r="AE269" s="91">
        <f t="shared" si="83"/>
        <v>-409.51587327078869</v>
      </c>
      <c r="AF269" s="64"/>
    </row>
    <row r="270" spans="1:32">
      <c r="A270" s="11">
        <v>37987</v>
      </c>
      <c r="B270" s="11">
        <v>45107</v>
      </c>
      <c r="C270" s="57">
        <v>20</v>
      </c>
      <c r="D270" s="58">
        <f t="shared" si="90"/>
        <v>6363674.6852495661</v>
      </c>
      <c r="E270" s="59">
        <f t="shared" si="91"/>
        <v>-8685.1948056660713</v>
      </c>
      <c r="F270" s="5">
        <f t="shared" si="79"/>
        <v>-8195.0327609823089</v>
      </c>
      <c r="G270" s="5">
        <f t="shared" si="80"/>
        <v>-490.16204468376242</v>
      </c>
      <c r="H270" s="59">
        <f t="shared" si="69"/>
        <v>-10606.124475415943</v>
      </c>
      <c r="I270" s="59">
        <f t="shared" si="70"/>
        <v>-1060.6124475415943</v>
      </c>
      <c r="J270" s="59">
        <f t="shared" si="71"/>
        <v>-5353.1363887330072</v>
      </c>
      <c r="K270" s="5">
        <f t="shared" si="81"/>
        <v>-392092.92097560223</v>
      </c>
      <c r="L270" s="5">
        <f t="shared" si="82"/>
        <v>25213.32918406327</v>
      </c>
      <c r="M270" s="59">
        <f>(D270-$J$10)+SUM($G$37:G270)+SUM($H$37:H270)+SUM($I$37:I270)+SUM($J$37:J270)+SUM($L$37:L270)-$J$20-(D270*$K$27)</f>
        <v>5611717.4516954115</v>
      </c>
      <c r="N270" s="62">
        <f>(-1*$J$10*$K$12)+SUM($E$37:E270)+SUM($H$37:H270)+SUM($I$37:I270)+SUM($J$37:J270)+K270</f>
        <v>-4228611.9662034586</v>
      </c>
      <c r="O270" s="63">
        <f>(D270-$J$10)+SUM($L$37:L270)</f>
        <v>8890953.8304999322</v>
      </c>
      <c r="P270" s="72">
        <f t="shared" si="72"/>
        <v>1.1025702763837248</v>
      </c>
      <c r="Q270" s="83">
        <f t="shared" si="85"/>
        <v>-25705.068117356615</v>
      </c>
      <c r="R270" s="84">
        <f t="shared" si="73"/>
        <v>25213.32918406327</v>
      </c>
      <c r="S270" s="84">
        <f t="shared" si="74"/>
        <v>-491.73893329334533</v>
      </c>
      <c r="T270" s="89"/>
      <c r="U270" s="5">
        <f t="shared" si="86"/>
        <v>7675036.0168451294</v>
      </c>
      <c r="V270" s="5">
        <f t="shared" si="75"/>
        <v>-77750.360168451298</v>
      </c>
      <c r="W270" s="5">
        <f t="shared" si="76"/>
        <v>-491.73893329334805</v>
      </c>
      <c r="X270" s="59">
        <f t="shared" si="89"/>
        <v>0</v>
      </c>
      <c r="Y270" s="12">
        <f t="shared" si="77"/>
        <v>7497285.656676678</v>
      </c>
      <c r="Z270" s="75">
        <f>(-1*$J$10*$K$12)+V270+SUM($W$37:W270)</f>
        <v>-387001.57245511888</v>
      </c>
      <c r="AA270" s="66">
        <f>U270-$U$37+SUM($X$48:X270)</f>
        <v>7575036.0168451294</v>
      </c>
      <c r="AB270" s="71">
        <f t="shared" si="78"/>
        <v>18.573656946119041</v>
      </c>
      <c r="AC270" s="93">
        <f t="shared" si="87"/>
        <v>-491.73893329334805</v>
      </c>
      <c r="AD270" s="91">
        <f t="shared" si="88"/>
        <v>0</v>
      </c>
      <c r="AE270" s="91">
        <f t="shared" si="83"/>
        <v>-491.73893329334805</v>
      </c>
      <c r="AF270" s="64"/>
    </row>
    <row r="271" spans="1:32">
      <c r="A271" s="11">
        <v>37987</v>
      </c>
      <c r="B271" s="11">
        <v>45138</v>
      </c>
      <c r="C271" s="57">
        <v>20</v>
      </c>
      <c r="D271" s="58">
        <f t="shared" si="90"/>
        <v>6414419.5208336059</v>
      </c>
      <c r="E271" s="59">
        <f t="shared" si="91"/>
        <v>-8685.1948056660713</v>
      </c>
      <c r="F271" s="5">
        <f t="shared" si="79"/>
        <v>-8263.3247006571601</v>
      </c>
      <c r="G271" s="5">
        <f t="shared" si="80"/>
        <v>-421.87010500890977</v>
      </c>
      <c r="H271" s="59">
        <f t="shared" si="69"/>
        <v>-10690.699201389343</v>
      </c>
      <c r="I271" s="59">
        <f t="shared" si="70"/>
        <v>-1069.0699201389343</v>
      </c>
      <c r="J271" s="59">
        <f t="shared" si="71"/>
        <v>-5342.9928825856941</v>
      </c>
      <c r="K271" s="5">
        <f t="shared" si="81"/>
        <v>-394757.02484376432</v>
      </c>
      <c r="L271" s="5">
        <f t="shared" si="82"/>
        <v>25213.32918406327</v>
      </c>
      <c r="M271" s="59">
        <f>(D271-$J$10)+SUM($G$37:G271)+SUM($H$37:H271)+SUM($I$37:I271)+SUM($J$37:J271)+SUM($L$37:L271)-$J$20-(D271*$K$27)</f>
        <v>5667486.8804862294</v>
      </c>
      <c r="N271" s="62">
        <f>(-1*$J$10*$K$12)+SUM($E$37:E271)+SUM($H$37:H271)+SUM($I$37:I271)+SUM($J$37:J271)+K271</f>
        <v>-4257064.0268814005</v>
      </c>
      <c r="O271" s="63">
        <f>(D271-$J$10)+SUM($L$37:L271)</f>
        <v>8966911.9952680357</v>
      </c>
      <c r="P271" s="72">
        <f t="shared" si="72"/>
        <v>1.1063606134758868</v>
      </c>
      <c r="Q271" s="83">
        <f t="shared" si="85"/>
        <v>-25787.956809780047</v>
      </c>
      <c r="R271" s="84">
        <f t="shared" si="73"/>
        <v>25213.32918406327</v>
      </c>
      <c r="S271" s="84">
        <f t="shared" si="74"/>
        <v>-574.6276257167774</v>
      </c>
      <c r="T271" s="89"/>
      <c r="U271" s="5">
        <f t="shared" si="86"/>
        <v>7798427.2912949109</v>
      </c>
      <c r="V271" s="5">
        <f t="shared" si="75"/>
        <v>-78984.272912949105</v>
      </c>
      <c r="W271" s="5">
        <f t="shared" si="76"/>
        <v>-574.62762571677467</v>
      </c>
      <c r="X271" s="59">
        <f t="shared" si="89"/>
        <v>0</v>
      </c>
      <c r="Y271" s="12">
        <f t="shared" si="77"/>
        <v>7619443.0183819616</v>
      </c>
      <c r="Z271" s="75">
        <f>(-1*$J$10*$K$12)+V271+SUM($W$37:W271)</f>
        <v>-388810.11282533343</v>
      </c>
      <c r="AA271" s="66">
        <f>U271-$U$37+SUM($X$48:X271)</f>
        <v>7698427.2912949109</v>
      </c>
      <c r="AB271" s="71">
        <f t="shared" si="78"/>
        <v>18.799966712165492</v>
      </c>
      <c r="AC271" s="93">
        <f t="shared" si="87"/>
        <v>-574.62762571677467</v>
      </c>
      <c r="AD271" s="91">
        <f t="shared" si="88"/>
        <v>0</v>
      </c>
      <c r="AE271" s="91">
        <f t="shared" si="83"/>
        <v>-574.62762571677467</v>
      </c>
      <c r="AF271" s="64"/>
    </row>
    <row r="272" spans="1:32">
      <c r="A272" s="11">
        <v>37987</v>
      </c>
      <c r="B272" s="11">
        <v>45169</v>
      </c>
      <c r="C272" s="57">
        <v>20</v>
      </c>
      <c r="D272" s="58">
        <f t="shared" si="90"/>
        <v>6465569.0028626351</v>
      </c>
      <c r="E272" s="59">
        <f t="shared" si="91"/>
        <v>-8685.1948056660713</v>
      </c>
      <c r="F272" s="5">
        <f t="shared" si="79"/>
        <v>-8332.1857398293032</v>
      </c>
      <c r="G272" s="5">
        <f t="shared" si="80"/>
        <v>-353.00906583676692</v>
      </c>
      <c r="H272" s="59">
        <f t="shared" si="69"/>
        <v>-10775.948338104392</v>
      </c>
      <c r="I272" s="59">
        <f t="shared" si="70"/>
        <v>-1077.5948338104392</v>
      </c>
      <c r="J272" s="59">
        <f t="shared" si="71"/>
        <v>-5332.7785479877857</v>
      </c>
      <c r="K272" s="5">
        <f t="shared" si="81"/>
        <v>-397442.37265028839</v>
      </c>
      <c r="L272" s="5">
        <f t="shared" si="82"/>
        <v>25213.32918406327</v>
      </c>
      <c r="M272" s="59">
        <f>(D272-$J$10)+SUM($G$37:G272)+SUM($H$37:H272)+SUM($I$37:I272)+SUM($J$37:J272)+SUM($L$37:L272)-$J$20-(D272*$K$27)</f>
        <v>5723625.0131070595</v>
      </c>
      <c r="N272" s="62">
        <f>(-1*$J$10*$K$12)+SUM($E$37:E272)+SUM($H$37:H272)+SUM($I$37:I272)+SUM($J$37:J272)+K272</f>
        <v>-4285620.8912134925</v>
      </c>
      <c r="O272" s="63">
        <f>(D272-$J$10)+SUM($L$37:L272)</f>
        <v>9043274.8064811286</v>
      </c>
      <c r="P272" s="72">
        <f t="shared" si="72"/>
        <v>1.1101434391973213</v>
      </c>
      <c r="Q272" s="83">
        <f t="shared" si="85"/>
        <v>-25871.516525568688</v>
      </c>
      <c r="R272" s="84">
        <f t="shared" si="73"/>
        <v>25213.32918406327</v>
      </c>
      <c r="S272" s="84">
        <f t="shared" si="74"/>
        <v>-658.18734150541786</v>
      </c>
      <c r="T272" s="89"/>
      <c r="U272" s="5">
        <f t="shared" si="86"/>
        <v>7923878.5064107794</v>
      </c>
      <c r="V272" s="5">
        <f t="shared" si="75"/>
        <v>-80238.785064107797</v>
      </c>
      <c r="W272" s="5">
        <f t="shared" si="76"/>
        <v>-658.18734150541968</v>
      </c>
      <c r="X272" s="59">
        <f t="shared" si="89"/>
        <v>0</v>
      </c>
      <c r="Y272" s="12">
        <f t="shared" si="77"/>
        <v>7743639.7213466717</v>
      </c>
      <c r="Z272" s="75">
        <f>(-1*$J$10*$K$12)+V272+SUM($W$37:W272)</f>
        <v>-390722.81231799757</v>
      </c>
      <c r="AA272" s="66">
        <f>U272-$U$37+SUM($X$48:X272)</f>
        <v>7823878.5064107794</v>
      </c>
      <c r="AB272" s="71">
        <f t="shared" si="78"/>
        <v>19.024114947358537</v>
      </c>
      <c r="AC272" s="93">
        <f t="shared" si="87"/>
        <v>-658.18734150541968</v>
      </c>
      <c r="AD272" s="91">
        <f t="shared" si="88"/>
        <v>0</v>
      </c>
      <c r="AE272" s="91">
        <f t="shared" si="83"/>
        <v>-658.18734150541968</v>
      </c>
      <c r="AF272" s="64"/>
    </row>
    <row r="273" spans="1:33">
      <c r="A273" s="11">
        <v>37987</v>
      </c>
      <c r="B273" s="11">
        <v>45199</v>
      </c>
      <c r="C273" s="57">
        <v>20</v>
      </c>
      <c r="D273" s="58">
        <f t="shared" si="90"/>
        <v>6517126.3580442294</v>
      </c>
      <c r="E273" s="59">
        <f t="shared" si="91"/>
        <v>-8685.1948056660713</v>
      </c>
      <c r="F273" s="5">
        <f t="shared" si="79"/>
        <v>-8401.6206209945485</v>
      </c>
      <c r="G273" s="5">
        <f t="shared" si="80"/>
        <v>-283.57418467152269</v>
      </c>
      <c r="H273" s="59">
        <f t="shared" si="69"/>
        <v>-10861.87726340705</v>
      </c>
      <c r="I273" s="59">
        <f t="shared" si="70"/>
        <v>-1086.1877263407048</v>
      </c>
      <c r="J273" s="59">
        <f t="shared" si="71"/>
        <v>-5322.4929039540366</v>
      </c>
      <c r="K273" s="5">
        <f t="shared" si="81"/>
        <v>-400149.13379732205</v>
      </c>
      <c r="L273" s="5">
        <f t="shared" si="82"/>
        <v>25213.32918406327</v>
      </c>
      <c r="M273" s="59">
        <f>(D273-$J$10)+SUM($G$37:G273)+SUM($H$37:H273)+SUM($I$37:I273)+SUM($J$37:J273)+SUM($L$37:L273)-$J$20-(D273*$K$27)</f>
        <v>5780134.8042473085</v>
      </c>
      <c r="N273" s="62">
        <f>(-1*$J$10*$K$12)+SUM($E$37:E273)+SUM($H$37:H273)+SUM($I$37:I273)+SUM($J$37:J273)+K273</f>
        <v>-4314283.4050598945</v>
      </c>
      <c r="O273" s="63">
        <f>(D273-$J$10)+SUM($L$37:L273)</f>
        <v>9120045.4908467866</v>
      </c>
      <c r="P273" s="72">
        <f t="shared" si="72"/>
        <v>1.1139189604814972</v>
      </c>
      <c r="Q273" s="83">
        <f t="shared" si="85"/>
        <v>-25955.752699367862</v>
      </c>
      <c r="R273" s="84">
        <f t="shared" si="73"/>
        <v>25213.32918406327</v>
      </c>
      <c r="S273" s="84">
        <f t="shared" si="74"/>
        <v>-742.423515304592</v>
      </c>
      <c r="T273" s="89"/>
      <c r="U273" s="5">
        <f t="shared" si="86"/>
        <v>8051423.3274580026</v>
      </c>
      <c r="V273" s="5">
        <f t="shared" si="75"/>
        <v>-81514.233274580023</v>
      </c>
      <c r="W273" s="5">
        <f t="shared" si="76"/>
        <v>-742.42351530459473</v>
      </c>
      <c r="X273" s="59">
        <f t="shared" si="89"/>
        <v>0</v>
      </c>
      <c r="Y273" s="12">
        <f t="shared" si="77"/>
        <v>7869909.0941834226</v>
      </c>
      <c r="Z273" s="75">
        <f>(-1*$J$10*$K$12)+V273+SUM($W$37:W273)</f>
        <v>-392740.68404377438</v>
      </c>
      <c r="AA273" s="66">
        <f>U273-$U$37+SUM($X$48:X273)</f>
        <v>7951423.3274580026</v>
      </c>
      <c r="AB273" s="71">
        <f t="shared" si="78"/>
        <v>19.245988384976553</v>
      </c>
      <c r="AC273" s="93">
        <f t="shared" si="87"/>
        <v>-742.42351530459473</v>
      </c>
      <c r="AD273" s="91">
        <f t="shared" si="88"/>
        <v>0</v>
      </c>
      <c r="AE273" s="91">
        <f t="shared" si="83"/>
        <v>-742.42351530459473</v>
      </c>
      <c r="AF273" s="64"/>
    </row>
    <row r="274" spans="1:33">
      <c r="A274" s="11">
        <v>37987</v>
      </c>
      <c r="B274" s="11">
        <v>45230</v>
      </c>
      <c r="C274" s="57">
        <v>20</v>
      </c>
      <c r="D274" s="58">
        <f t="shared" si="90"/>
        <v>6569094.8388161846</v>
      </c>
      <c r="E274" s="59">
        <f t="shared" si="91"/>
        <v>-8685.1948056660713</v>
      </c>
      <c r="F274" s="5">
        <f t="shared" si="79"/>
        <v>-8471.6341261695034</v>
      </c>
      <c r="G274" s="5">
        <f t="shared" si="80"/>
        <v>-213.5606794965681</v>
      </c>
      <c r="H274" s="59">
        <f t="shared" si="69"/>
        <v>-10948.491398026976</v>
      </c>
      <c r="I274" s="59">
        <f t="shared" si="70"/>
        <v>-1094.8491398026974</v>
      </c>
      <c r="J274" s="59">
        <f t="shared" si="71"/>
        <v>-5312.1354663621814</v>
      </c>
      <c r="K274" s="5">
        <f t="shared" si="81"/>
        <v>-402877.4790378497</v>
      </c>
      <c r="L274" s="5">
        <f t="shared" si="82"/>
        <v>25213.32918406327</v>
      </c>
      <c r="M274" s="59">
        <f>(D274-$J$10)+SUM($G$37:G274)+SUM($H$37:H274)+SUM($I$37:I274)+SUM($J$37:J274)+SUM($L$37:L274)-$J$20-(D274*$K$27)</f>
        <v>5837019.2322791107</v>
      </c>
      <c r="N274" s="62">
        <f>(-1*$J$10*$K$12)+SUM($E$37:E274)+SUM($H$37:H274)+SUM($I$37:I274)+SUM($J$37:J274)+K274</f>
        <v>-4343052.4211102799</v>
      </c>
      <c r="O274" s="63">
        <f>(D274-$J$10)+SUM($L$37:L274)</f>
        <v>9197227.3008028045</v>
      </c>
      <c r="P274" s="72">
        <f t="shared" si="72"/>
        <v>1.1176873795254765</v>
      </c>
      <c r="Q274" s="83">
        <f t="shared" si="85"/>
        <v>-26040.670809857926</v>
      </c>
      <c r="R274" s="84">
        <f t="shared" si="73"/>
        <v>25213.32918406327</v>
      </c>
      <c r="S274" s="84">
        <f t="shared" si="74"/>
        <v>-827.34162579465556</v>
      </c>
      <c r="T274" s="89"/>
      <c r="U274" s="5">
        <f t="shared" si="86"/>
        <v>8181095.9642672902</v>
      </c>
      <c r="V274" s="5">
        <f t="shared" si="75"/>
        <v>-82810.959642672897</v>
      </c>
      <c r="W274" s="5">
        <f t="shared" si="76"/>
        <v>-827.34162579465738</v>
      </c>
      <c r="X274" s="59">
        <f t="shared" si="89"/>
        <v>0</v>
      </c>
      <c r="Y274" s="12">
        <f t="shared" si="77"/>
        <v>7998285.0046246173</v>
      </c>
      <c r="Z274" s="75">
        <f>(-1*$J$10*$K$12)+V274+SUM($W$37:W274)</f>
        <v>-394864.75203766197</v>
      </c>
      <c r="AA274" s="66">
        <f>U274-$U$37+SUM($X$48:X274)</f>
        <v>8081095.9642672902</v>
      </c>
      <c r="AB274" s="71">
        <f t="shared" si="78"/>
        <v>19.465478173388643</v>
      </c>
      <c r="AC274" s="93">
        <f t="shared" si="87"/>
        <v>-827.34162579465738</v>
      </c>
      <c r="AD274" s="91">
        <f t="shared" si="88"/>
        <v>0</v>
      </c>
      <c r="AE274" s="91">
        <f t="shared" si="83"/>
        <v>-827.34162579465738</v>
      </c>
      <c r="AF274" s="64"/>
    </row>
    <row r="275" spans="1:33">
      <c r="A275" s="11">
        <v>37987</v>
      </c>
      <c r="B275" s="11">
        <v>45260</v>
      </c>
      <c r="C275" s="57">
        <v>20</v>
      </c>
      <c r="D275" s="58">
        <f t="shared" si="90"/>
        <v>6621477.7235516915</v>
      </c>
      <c r="E275" s="59">
        <f t="shared" si="91"/>
        <v>-8685.1948056660713</v>
      </c>
      <c r="F275" s="5">
        <f t="shared" si="79"/>
        <v>-8542.2310772209148</v>
      </c>
      <c r="G275" s="5">
        <f t="shared" si="80"/>
        <v>-142.9637284451556</v>
      </c>
      <c r="H275" s="59">
        <f t="shared" si="69"/>
        <v>-11035.796205919485</v>
      </c>
      <c r="I275" s="59">
        <f t="shared" si="70"/>
        <v>-1103.5796205919485</v>
      </c>
      <c r="J275" s="59">
        <f t="shared" si="71"/>
        <v>-5301.7057479337382</v>
      </c>
      <c r="K275" s="5">
        <f t="shared" si="81"/>
        <v>-405627.58048646385</v>
      </c>
      <c r="L275" s="5">
        <f t="shared" si="82"/>
        <v>25213.32918406327</v>
      </c>
      <c r="M275" s="59">
        <f>(D275-$J$10)+SUM($G$37:G275)+SUM($H$37:H275)+SUM($I$37:I275)+SUM($J$37:J275)+SUM($L$37:L275)-$J$20-(D275*$K$27)</f>
        <v>5894281.299447177</v>
      </c>
      <c r="N275" s="62">
        <f>(-1*$J$10*$K$12)+SUM($E$37:E275)+SUM($H$37:H275)+SUM($I$37:I275)+SUM($J$37:J275)+K275</f>
        <v>-4371928.7989390064</v>
      </c>
      <c r="O275" s="63">
        <f>(D275-$J$10)+SUM($L$37:L275)</f>
        <v>9274823.5147223733</v>
      </c>
      <c r="P275" s="72">
        <f t="shared" si="72"/>
        <v>1.1214488939008378</v>
      </c>
      <c r="Q275" s="83">
        <f t="shared" si="85"/>
        <v>-26126.276380111241</v>
      </c>
      <c r="R275" s="84">
        <f t="shared" si="73"/>
        <v>25213.32918406327</v>
      </c>
      <c r="S275" s="84">
        <f t="shared" si="74"/>
        <v>-912.94719604797137</v>
      </c>
      <c r="T275" s="89"/>
      <c r="U275" s="5">
        <f t="shared" si="86"/>
        <v>8312931.1799990414</v>
      </c>
      <c r="V275" s="5">
        <f t="shared" si="75"/>
        <v>-84129.311799990421</v>
      </c>
      <c r="W275" s="5">
        <f t="shared" si="76"/>
        <v>-912.94719604797501</v>
      </c>
      <c r="X275" s="59">
        <f t="shared" si="89"/>
        <v>0</v>
      </c>
      <c r="Y275" s="12">
        <f t="shared" si="77"/>
        <v>8128801.8681990514</v>
      </c>
      <c r="Z275" s="75">
        <f>(-1*$J$10*$K$12)+V275+SUM($W$37:W275)</f>
        <v>-397096.0513910274</v>
      </c>
      <c r="AA275" s="66">
        <f>U275-$U$37+SUM($X$48:X275)</f>
        <v>8212931.1799990414</v>
      </c>
      <c r="AB275" s="71">
        <f t="shared" si="78"/>
        <v>19.682480098276336</v>
      </c>
      <c r="AC275" s="93">
        <f t="shared" si="87"/>
        <v>-912.94719604797501</v>
      </c>
      <c r="AD275" s="91">
        <f t="shared" si="88"/>
        <v>0</v>
      </c>
      <c r="AE275" s="91">
        <f t="shared" si="83"/>
        <v>-912.94719604797501</v>
      </c>
      <c r="AF275" s="64"/>
    </row>
    <row r="276" spans="1:33">
      <c r="A276" s="11">
        <v>37987</v>
      </c>
      <c r="B276" s="11">
        <v>45291</v>
      </c>
      <c r="C276" s="57">
        <v>20</v>
      </c>
      <c r="D276" s="58">
        <f t="shared" si="90"/>
        <v>6674278.3167661503</v>
      </c>
      <c r="E276" s="59">
        <f t="shared" si="91"/>
        <v>-8685.1948056660713</v>
      </c>
      <c r="F276" s="59">
        <f t="shared" si="79"/>
        <v>-8613.4163361977553</v>
      </c>
      <c r="G276" s="59">
        <f t="shared" si="80"/>
        <v>-71.77846946831464</v>
      </c>
      <c r="H276" s="59">
        <f t="shared" si="69"/>
        <v>-11123.79719461025</v>
      </c>
      <c r="I276" s="59">
        <f t="shared" si="70"/>
        <v>-1112.3797194610249</v>
      </c>
      <c r="J276" s="59">
        <f t="shared" si="71"/>
        <v>-5291.2032582147085</v>
      </c>
      <c r="K276" s="59">
        <f t="shared" si="81"/>
        <v>-408399.61163022293</v>
      </c>
      <c r="L276" s="5">
        <f t="shared" si="82"/>
        <v>25213.32918406327</v>
      </c>
      <c r="M276" s="59">
        <f>(D276-$J$10)+SUM($G$37:G276)+SUM($H$37:H276)+SUM($I$37:I276)+SUM($J$37:J276)+SUM($L$37:L276)-$J$20-(D276*$K$27)</f>
        <v>5951924.0320601864</v>
      </c>
      <c r="N276" s="62">
        <f>(-1*$J$10*$K$12)+SUM($E$37:E276)+SUM($H$37:H276)+SUM($I$37:I276)+SUM($J$37:J276)+K276</f>
        <v>-4400913.4050607169</v>
      </c>
      <c r="O276" s="63">
        <f>(D276-$J$10)+SUM($L$37:L276)</f>
        <v>9352837.4371208958</v>
      </c>
      <c r="P276" s="72">
        <f t="shared" si="72"/>
        <v>1.1252036966612071</v>
      </c>
      <c r="Q276" s="83">
        <f>E276+H276+I276+J276+(D276*K27*-1)</f>
        <v>-376612.18660817499</v>
      </c>
      <c r="R276" s="84">
        <f>L276+D276</f>
        <v>6699491.645950214</v>
      </c>
      <c r="S276" s="84">
        <f>SUM(Q276:R276)</f>
        <v>6322879.4593420392</v>
      </c>
      <c r="T276" s="89"/>
      <c r="U276" s="5">
        <f t="shared" si="86"/>
        <v>8446964.3000482898</v>
      </c>
      <c r="V276" s="59">
        <f t="shared" si="75"/>
        <v>-85469.643000482902</v>
      </c>
      <c r="W276" s="5">
        <f t="shared" si="76"/>
        <v>-999.24579388878647</v>
      </c>
      <c r="X276" s="59">
        <f t="shared" si="89"/>
        <v>0</v>
      </c>
      <c r="Y276" s="58">
        <f t="shared" si="77"/>
        <v>8261494.6570478072</v>
      </c>
      <c r="Z276" s="75">
        <f>(-1*$J$10*$K$12)+V276+SUM($W$37:W276)</f>
        <v>-399435.62838540867</v>
      </c>
      <c r="AA276" s="66">
        <f>U276-$U$37+SUM($X$48:X276)</f>
        <v>8346964.3000482898</v>
      </c>
      <c r="AB276" s="71">
        <f t="shared" si="78"/>
        <v>19.896894785746166</v>
      </c>
      <c r="AC276" s="94">
        <f>(U276*K12*L28*-1)+W276</f>
        <v>-9446.2100939370757</v>
      </c>
      <c r="AD276" s="91">
        <f>U276</f>
        <v>8446964.3000482898</v>
      </c>
      <c r="AE276" s="91">
        <f t="shared" si="83"/>
        <v>8437518.089954352</v>
      </c>
      <c r="AF276" s="64"/>
    </row>
    <row r="277" spans="1:33" ht="15.75" thickBot="1">
      <c r="N277" s="78"/>
      <c r="P277" s="86"/>
      <c r="R277" s="81"/>
      <c r="S277" s="85">
        <f>XIRR(S37:S276,B37:B276)</f>
        <v>0.17438520414567285</v>
      </c>
      <c r="T277" s="89"/>
      <c r="U277"/>
      <c r="V277" s="64"/>
      <c r="AE277" s="95">
        <f>XIRR(AE37:AE276,B37:B276)</f>
        <v>0.20943014925829753</v>
      </c>
      <c r="AF277" s="64"/>
      <c r="AG277" s="40"/>
    </row>
    <row r="278" spans="1:33" ht="15.75" thickTop="1"/>
    <row r="280" spans="1:33">
      <c r="B280" s="53" t="s">
        <v>62</v>
      </c>
      <c r="C280" t="s">
        <v>63</v>
      </c>
    </row>
    <row r="281" spans="1:33">
      <c r="A281" t="s">
        <v>135</v>
      </c>
      <c r="B281" s="96">
        <v>0.18</v>
      </c>
      <c r="C281" s="97">
        <v>0.21</v>
      </c>
    </row>
  </sheetData>
  <mergeCells count="33">
    <mergeCell ref="Z35:AB35"/>
    <mergeCell ref="AC35:AE35"/>
    <mergeCell ref="A30:I30"/>
    <mergeCell ref="A31:I31"/>
    <mergeCell ref="A32:I32"/>
    <mergeCell ref="A35:B35"/>
    <mergeCell ref="E35:J35"/>
    <mergeCell ref="Q35:S35"/>
    <mergeCell ref="N35:P35"/>
    <mergeCell ref="A29:I29"/>
    <mergeCell ref="A19:I19"/>
    <mergeCell ref="A18:I18"/>
    <mergeCell ref="A20:I20"/>
    <mergeCell ref="A21:I21"/>
    <mergeCell ref="A22:I22"/>
    <mergeCell ref="A23:I23"/>
    <mergeCell ref="A24:I24"/>
    <mergeCell ref="A25:I25"/>
    <mergeCell ref="A26:I26"/>
    <mergeCell ref="A27:I27"/>
    <mergeCell ref="A28:I28"/>
    <mergeCell ref="A17:I17"/>
    <mergeCell ref="A8:I9"/>
    <mergeCell ref="J8:K8"/>
    <mergeCell ref="M8:O9"/>
    <mergeCell ref="A10:I10"/>
    <mergeCell ref="A11:I11"/>
    <mergeCell ref="A12:I12"/>
    <mergeCell ref="A13:I13"/>
    <mergeCell ref="A14:I14"/>
    <mergeCell ref="A15:I15"/>
    <mergeCell ref="A16:I16"/>
    <mergeCell ref="M16:O16"/>
  </mergeCells>
  <hyperlinks>
    <hyperlink ref="H6" r:id="rId1"/>
    <hyperlink ref="H5" r:id="rId2"/>
  </hyperlinks>
  <pageMargins left="0.7" right="0.7" top="0.75" bottom="0.75" header="0.3" footer="0.3"/>
  <pageSetup orientation="portrait" verticalDpi="0" r:id="rId3"/>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C277"/>
  <sheetViews>
    <sheetView topLeftCell="A28" zoomScale="80" zoomScaleNormal="80" workbookViewId="0">
      <selection activeCell="A276" sqref="A58:XFD276"/>
    </sheetView>
  </sheetViews>
  <sheetFormatPr defaultRowHeight="15"/>
  <cols>
    <col min="1" max="1" width="11.42578125" customWidth="1"/>
    <col min="2" max="2" width="14.140625" style="53" customWidth="1"/>
    <col min="3" max="3" width="12" customWidth="1"/>
    <col min="4" max="4" width="12.5703125" customWidth="1"/>
    <col min="5" max="5" width="11.28515625" bestFit="1" customWidth="1"/>
    <col min="6" max="6" width="9.7109375" bestFit="1" customWidth="1"/>
    <col min="7" max="8" width="9.140625" customWidth="1"/>
    <col min="10" max="10" width="11.28515625" bestFit="1" customWidth="1"/>
    <col min="11" max="11" width="12.5703125" customWidth="1"/>
    <col min="12" max="12" width="14.140625" customWidth="1"/>
    <col min="13" max="13" width="13.85546875" customWidth="1"/>
    <col min="14" max="14" width="13.140625" customWidth="1"/>
    <col min="15" max="15" width="13.85546875" customWidth="1"/>
    <col min="16" max="17" width="14.28515625" customWidth="1"/>
    <col min="18" max="18" width="14.7109375" customWidth="1"/>
    <col min="19" max="19" width="11.42578125" bestFit="1" customWidth="1"/>
    <col min="20" max="20" width="12.140625" customWidth="1"/>
    <col min="21" max="21" width="14.5703125" style="64" customWidth="1"/>
    <col min="22" max="22" width="12.7109375" customWidth="1"/>
    <col min="23" max="23" width="13.140625" customWidth="1"/>
    <col min="24" max="24" width="14.140625" customWidth="1"/>
    <col min="25" max="25" width="13" customWidth="1"/>
    <col min="26" max="26" width="14.7109375" customWidth="1"/>
    <col min="27" max="27" width="12.140625" customWidth="1"/>
  </cols>
  <sheetData>
    <row r="3" spans="1:15" ht="18.75">
      <c r="H3" s="60" t="s">
        <v>64</v>
      </c>
    </row>
    <row r="4" spans="1:15" ht="18.75">
      <c r="H4" s="68" t="s">
        <v>93</v>
      </c>
    </row>
    <row r="6" spans="1:15">
      <c r="B6" s="52"/>
    </row>
    <row r="7" spans="1:15">
      <c r="A7" s="2"/>
      <c r="B7" s="52"/>
      <c r="F7" s="3"/>
    </row>
    <row r="8" spans="1:15">
      <c r="A8" s="102" t="s">
        <v>60</v>
      </c>
      <c r="B8" s="102"/>
      <c r="C8" s="102"/>
      <c r="D8" s="102"/>
      <c r="E8" s="102"/>
      <c r="F8" s="102"/>
      <c r="G8" s="102"/>
      <c r="H8" s="102"/>
      <c r="I8" s="102"/>
      <c r="J8" s="103" t="s">
        <v>62</v>
      </c>
      <c r="K8" s="103"/>
      <c r="L8" s="9" t="s">
        <v>63</v>
      </c>
      <c r="M8" s="102" t="s">
        <v>61</v>
      </c>
      <c r="N8" s="104"/>
      <c r="O8" s="104"/>
    </row>
    <row r="9" spans="1:15">
      <c r="A9" s="102"/>
      <c r="B9" s="102"/>
      <c r="C9" s="102"/>
      <c r="D9" s="102"/>
      <c r="E9" s="102"/>
      <c r="F9" s="102"/>
      <c r="G9" s="102"/>
      <c r="H9" s="102"/>
      <c r="I9" s="102"/>
      <c r="J9" s="10" t="s">
        <v>30</v>
      </c>
      <c r="K9" s="10" t="s">
        <v>31</v>
      </c>
      <c r="L9" s="10" t="s">
        <v>31</v>
      </c>
      <c r="M9" s="104"/>
      <c r="N9" s="104"/>
      <c r="O9" s="104"/>
    </row>
    <row r="10" spans="1:15">
      <c r="A10" s="105" t="s">
        <v>13</v>
      </c>
      <c r="B10" s="104"/>
      <c r="C10" s="104"/>
      <c r="D10" s="104"/>
      <c r="E10" s="104"/>
      <c r="F10" s="104"/>
      <c r="G10" s="104"/>
      <c r="H10" s="104"/>
      <c r="I10" s="104"/>
      <c r="J10" s="5">
        <v>1000000</v>
      </c>
      <c r="K10" s="4" t="s">
        <v>65</v>
      </c>
      <c r="L10" s="4"/>
      <c r="M10" s="5" t="s">
        <v>83</v>
      </c>
      <c r="N10" s="43"/>
      <c r="O10" s="44"/>
    </row>
    <row r="11" spans="1:15">
      <c r="A11" s="105" t="s">
        <v>12</v>
      </c>
      <c r="B11" s="104"/>
      <c r="C11" s="104"/>
      <c r="D11" s="104"/>
      <c r="E11" s="104"/>
      <c r="F11" s="104"/>
      <c r="G11" s="104"/>
      <c r="H11" s="104"/>
      <c r="I11" s="104"/>
      <c r="J11" s="4"/>
      <c r="K11" s="5">
        <v>20</v>
      </c>
      <c r="L11" s="4" t="s">
        <v>65</v>
      </c>
      <c r="M11" s="45"/>
      <c r="N11" s="43"/>
      <c r="O11" s="44"/>
    </row>
    <row r="12" spans="1:15">
      <c r="A12" s="105" t="s">
        <v>7</v>
      </c>
      <c r="B12" s="104"/>
      <c r="C12" s="104"/>
      <c r="D12" s="104"/>
      <c r="E12" s="104"/>
      <c r="F12" s="104"/>
      <c r="G12" s="104"/>
      <c r="H12" s="104"/>
      <c r="I12" s="104"/>
      <c r="J12" s="4"/>
      <c r="K12" s="6">
        <v>0.1</v>
      </c>
      <c r="L12" s="4" t="s">
        <v>65</v>
      </c>
      <c r="M12" s="45"/>
      <c r="N12" s="43"/>
      <c r="O12" s="44"/>
    </row>
    <row r="13" spans="1:15">
      <c r="A13" s="105" t="s">
        <v>27</v>
      </c>
      <c r="B13" s="104"/>
      <c r="C13" s="104"/>
      <c r="D13" s="104"/>
      <c r="E13" s="104"/>
      <c r="F13" s="104"/>
      <c r="G13" s="104"/>
      <c r="H13" s="104"/>
      <c r="I13" s="104"/>
      <c r="J13" s="4"/>
      <c r="K13" s="6">
        <v>0.1</v>
      </c>
      <c r="L13" s="4" t="s">
        <v>65</v>
      </c>
      <c r="M13" s="45" t="s">
        <v>72</v>
      </c>
      <c r="N13" s="43"/>
      <c r="O13" s="44"/>
    </row>
    <row r="14" spans="1:15">
      <c r="A14" s="105" t="s">
        <v>9</v>
      </c>
      <c r="B14" s="104"/>
      <c r="C14" s="104"/>
      <c r="D14" s="104"/>
      <c r="E14" s="104"/>
      <c r="F14" s="104"/>
      <c r="G14" s="104"/>
      <c r="H14" s="104"/>
      <c r="I14" s="104"/>
      <c r="J14" s="4"/>
      <c r="K14" s="7">
        <v>2E-3</v>
      </c>
      <c r="L14" s="4" t="s">
        <v>65</v>
      </c>
      <c r="M14" s="45"/>
      <c r="N14" s="43"/>
      <c r="O14" s="44"/>
    </row>
    <row r="15" spans="1:15">
      <c r="A15" s="105" t="s">
        <v>81</v>
      </c>
      <c r="B15" s="104"/>
      <c r="C15" s="104"/>
      <c r="D15" s="104"/>
      <c r="E15" s="104"/>
      <c r="F15" s="104"/>
      <c r="G15" s="104"/>
      <c r="H15" s="104"/>
      <c r="I15" s="104"/>
      <c r="J15" s="4"/>
      <c r="K15" s="6">
        <v>1.4999999999999999E-2</v>
      </c>
      <c r="L15" s="4" t="s">
        <v>65</v>
      </c>
      <c r="M15" s="45"/>
      <c r="N15" s="43"/>
      <c r="O15" s="44"/>
    </row>
    <row r="16" spans="1:15" ht="30" customHeight="1">
      <c r="A16" s="105" t="s">
        <v>11</v>
      </c>
      <c r="B16" s="104"/>
      <c r="C16" s="104"/>
      <c r="D16" s="104"/>
      <c r="E16" s="104"/>
      <c r="F16" s="104"/>
      <c r="G16" s="104"/>
      <c r="H16" s="104"/>
      <c r="I16" s="104"/>
      <c r="J16" s="4"/>
      <c r="K16" s="6">
        <v>0.1</v>
      </c>
      <c r="L16" s="8">
        <v>0.2</v>
      </c>
      <c r="M16" s="106" t="s">
        <v>74</v>
      </c>
      <c r="N16" s="107"/>
      <c r="O16" s="108"/>
    </row>
    <row r="17" spans="1:15">
      <c r="A17" s="99" t="s">
        <v>84</v>
      </c>
      <c r="B17" s="100"/>
      <c r="C17" s="100"/>
      <c r="D17" s="100"/>
      <c r="E17" s="100"/>
      <c r="F17" s="100"/>
      <c r="G17" s="100"/>
      <c r="H17" s="100"/>
      <c r="I17" s="101"/>
      <c r="J17" s="4"/>
      <c r="K17" s="6">
        <v>0.1</v>
      </c>
      <c r="L17" s="7">
        <v>0</v>
      </c>
      <c r="M17" s="45" t="s">
        <v>73</v>
      </c>
      <c r="N17" s="43"/>
      <c r="O17" s="44"/>
    </row>
    <row r="18" spans="1:15">
      <c r="A18" s="105" t="s">
        <v>59</v>
      </c>
      <c r="B18" s="104"/>
      <c r="C18" s="104"/>
      <c r="D18" s="104"/>
      <c r="E18" s="104"/>
      <c r="F18" s="104"/>
      <c r="G18" s="104"/>
      <c r="H18" s="104"/>
      <c r="I18" s="104"/>
      <c r="J18" s="4"/>
      <c r="K18" s="6">
        <v>0.41</v>
      </c>
      <c r="L18" s="6">
        <f>K18</f>
        <v>0.41</v>
      </c>
      <c r="M18" s="45"/>
      <c r="N18" s="43"/>
      <c r="O18" s="44"/>
    </row>
    <row r="19" spans="1:15">
      <c r="A19" s="105" t="s">
        <v>68</v>
      </c>
      <c r="B19" s="104"/>
      <c r="C19" s="104"/>
      <c r="D19" s="104"/>
      <c r="E19" s="104"/>
      <c r="F19" s="104"/>
      <c r="G19" s="104"/>
      <c r="H19" s="104"/>
      <c r="I19" s="104"/>
      <c r="J19" s="4"/>
      <c r="K19" s="6">
        <v>0.06</v>
      </c>
      <c r="L19" s="6"/>
      <c r="M19" s="45"/>
      <c r="N19" s="43"/>
      <c r="O19" s="44"/>
    </row>
    <row r="20" spans="1:15">
      <c r="A20" s="111" t="s">
        <v>51</v>
      </c>
      <c r="B20" s="112"/>
      <c r="C20" s="112"/>
      <c r="D20" s="112"/>
      <c r="E20" s="112"/>
      <c r="F20" s="112"/>
      <c r="G20" s="112"/>
      <c r="H20" s="112"/>
      <c r="I20" s="112"/>
      <c r="J20" s="36">
        <f>SUM(J22:J26)</f>
        <v>58000</v>
      </c>
      <c r="K20" s="39">
        <f>J20/J10</f>
        <v>5.8000000000000003E-2</v>
      </c>
      <c r="L20" s="7"/>
      <c r="M20" s="45"/>
      <c r="N20" s="43"/>
      <c r="O20" s="44"/>
    </row>
    <row r="21" spans="1:15">
      <c r="A21" s="109" t="s">
        <v>14</v>
      </c>
      <c r="B21" s="110"/>
      <c r="C21" s="110"/>
      <c r="D21" s="110"/>
      <c r="E21" s="110"/>
      <c r="F21" s="110"/>
      <c r="G21" s="110"/>
      <c r="H21" s="110"/>
      <c r="I21" s="110"/>
      <c r="J21" s="27">
        <f>K21*J10</f>
        <v>0</v>
      </c>
      <c r="K21" s="6">
        <v>0</v>
      </c>
      <c r="L21" s="7">
        <v>0.01</v>
      </c>
      <c r="M21" s="45"/>
      <c r="N21" s="43"/>
      <c r="O21" s="44"/>
    </row>
    <row r="22" spans="1:15">
      <c r="A22" s="109" t="s">
        <v>26</v>
      </c>
      <c r="B22" s="110"/>
      <c r="C22" s="110"/>
      <c r="D22" s="110"/>
      <c r="E22" s="110"/>
      <c r="F22" s="110"/>
      <c r="G22" s="110"/>
      <c r="H22" s="110"/>
      <c r="I22" s="110"/>
      <c r="J22" s="28">
        <f>K22*J10</f>
        <v>20000</v>
      </c>
      <c r="K22" s="6">
        <v>0.02</v>
      </c>
      <c r="L22" s="4" t="s">
        <v>65</v>
      </c>
      <c r="M22" s="45"/>
      <c r="N22" s="43"/>
      <c r="O22" s="44"/>
    </row>
    <row r="23" spans="1:15">
      <c r="A23" s="109" t="s">
        <v>66</v>
      </c>
      <c r="B23" s="110"/>
      <c r="C23" s="110"/>
      <c r="D23" s="110"/>
      <c r="E23" s="110"/>
      <c r="F23" s="110"/>
      <c r="G23" s="110"/>
      <c r="H23" s="110"/>
      <c r="I23" s="110"/>
      <c r="J23" s="28">
        <f>(J10-750000)*3%</f>
        <v>7500</v>
      </c>
      <c r="K23" s="42">
        <f>J23/J10</f>
        <v>7.4999999999999997E-3</v>
      </c>
      <c r="L23" s="4" t="s">
        <v>65</v>
      </c>
      <c r="M23" s="45"/>
      <c r="N23" s="43"/>
      <c r="O23" s="44"/>
    </row>
    <row r="24" spans="1:15">
      <c r="A24" s="109" t="s">
        <v>23</v>
      </c>
      <c r="B24" s="110"/>
      <c r="C24" s="110"/>
      <c r="D24" s="110"/>
      <c r="E24" s="110"/>
      <c r="F24" s="110"/>
      <c r="G24" s="110"/>
      <c r="H24" s="110"/>
      <c r="I24" s="110"/>
      <c r="J24" s="28">
        <f>K24*J10</f>
        <v>20000</v>
      </c>
      <c r="K24" s="6">
        <v>0.02</v>
      </c>
      <c r="L24" s="4" t="s">
        <v>65</v>
      </c>
      <c r="M24" s="45"/>
      <c r="N24" s="43"/>
      <c r="O24" s="44"/>
    </row>
    <row r="25" spans="1:15">
      <c r="A25" s="109" t="s">
        <v>24</v>
      </c>
      <c r="B25" s="110"/>
      <c r="C25" s="110"/>
      <c r="D25" s="110"/>
      <c r="E25" s="110"/>
      <c r="F25" s="110"/>
      <c r="G25" s="110"/>
      <c r="H25" s="110"/>
      <c r="I25" s="110"/>
      <c r="J25" s="28">
        <f>K25*J10</f>
        <v>7500</v>
      </c>
      <c r="K25" s="7">
        <v>7.4999999999999997E-3</v>
      </c>
      <c r="L25" s="4" t="s">
        <v>65</v>
      </c>
      <c r="M25" s="45"/>
      <c r="N25" s="43"/>
      <c r="O25" s="44"/>
    </row>
    <row r="26" spans="1:15">
      <c r="A26" s="109" t="s">
        <v>25</v>
      </c>
      <c r="B26" s="110"/>
      <c r="C26" s="110"/>
      <c r="D26" s="110"/>
      <c r="E26" s="110"/>
      <c r="F26" s="110"/>
      <c r="G26" s="110"/>
      <c r="H26" s="110"/>
      <c r="I26" s="110"/>
      <c r="J26" s="28">
        <f>K26*J10</f>
        <v>3000</v>
      </c>
      <c r="K26" s="7">
        <v>3.0000000000000001E-3</v>
      </c>
      <c r="L26" s="4" t="s">
        <v>65</v>
      </c>
      <c r="M26" s="45"/>
      <c r="N26" s="43"/>
      <c r="O26" s="44"/>
    </row>
    <row r="27" spans="1:15">
      <c r="A27" s="111" t="s">
        <v>52</v>
      </c>
      <c r="B27" s="112"/>
      <c r="C27" s="112"/>
      <c r="D27" s="112"/>
      <c r="E27" s="112"/>
      <c r="F27" s="112"/>
      <c r="G27" s="112"/>
      <c r="H27" s="112"/>
      <c r="I27" s="112"/>
      <c r="J27" s="34"/>
      <c r="K27" s="35">
        <f>SUM(K28:K31)</f>
        <v>5.2500000000000005E-2</v>
      </c>
      <c r="L27" s="4"/>
      <c r="M27" s="45"/>
      <c r="N27" s="43"/>
      <c r="O27" s="44"/>
    </row>
    <row r="28" spans="1:15">
      <c r="A28" s="109" t="s">
        <v>14</v>
      </c>
      <c r="B28" s="110"/>
      <c r="C28" s="110"/>
      <c r="D28" s="110"/>
      <c r="E28" s="110"/>
      <c r="F28" s="110"/>
      <c r="G28" s="110"/>
      <c r="H28" s="110"/>
      <c r="I28" s="110"/>
      <c r="J28" s="26">
        <f>K28*J10</f>
        <v>0</v>
      </c>
      <c r="K28" s="30">
        <v>0</v>
      </c>
      <c r="L28" s="7">
        <v>0.01</v>
      </c>
      <c r="M28" s="45"/>
      <c r="N28" s="43"/>
      <c r="O28" s="44"/>
    </row>
    <row r="29" spans="1:15">
      <c r="A29" s="109" t="s">
        <v>19</v>
      </c>
      <c r="B29" s="110"/>
      <c r="C29" s="110"/>
      <c r="D29" s="110"/>
      <c r="E29" s="110"/>
      <c r="F29" s="110"/>
      <c r="G29" s="110"/>
      <c r="H29" s="110"/>
      <c r="I29" s="110"/>
      <c r="J29" s="4">
        <v>500</v>
      </c>
      <c r="K29" s="31">
        <f>J29/J10</f>
        <v>5.0000000000000001E-4</v>
      </c>
      <c r="L29" s="4" t="s">
        <v>65</v>
      </c>
      <c r="M29" s="45"/>
      <c r="N29" s="43"/>
      <c r="O29" s="44"/>
    </row>
    <row r="30" spans="1:15">
      <c r="A30" s="109" t="s">
        <v>20</v>
      </c>
      <c r="B30" s="110"/>
      <c r="C30" s="110"/>
      <c r="D30" s="110"/>
      <c r="E30" s="110"/>
      <c r="F30" s="110"/>
      <c r="G30" s="110"/>
      <c r="H30" s="110"/>
      <c r="I30" s="110"/>
      <c r="J30" s="12">
        <f>K30*J10</f>
        <v>50000</v>
      </c>
      <c r="K30" s="32">
        <v>0.05</v>
      </c>
      <c r="L30" s="4" t="s">
        <v>65</v>
      </c>
      <c r="M30" s="45"/>
      <c r="N30" s="43"/>
      <c r="O30" s="44"/>
    </row>
    <row r="31" spans="1:15">
      <c r="A31" s="109" t="s">
        <v>21</v>
      </c>
      <c r="B31" s="110"/>
      <c r="C31" s="110"/>
      <c r="D31" s="110"/>
      <c r="E31" s="110"/>
      <c r="F31" s="110"/>
      <c r="G31" s="110"/>
      <c r="H31" s="110"/>
      <c r="I31" s="110"/>
      <c r="J31" s="12">
        <f>K31*J10</f>
        <v>2000</v>
      </c>
      <c r="K31" s="33">
        <v>2E-3</v>
      </c>
      <c r="L31" s="4" t="s">
        <v>65</v>
      </c>
      <c r="M31" s="45"/>
      <c r="N31" s="43"/>
      <c r="O31" s="44"/>
    </row>
    <row r="32" spans="1:15">
      <c r="A32" s="118" t="s">
        <v>54</v>
      </c>
      <c r="B32" s="119"/>
      <c r="C32" s="119"/>
      <c r="D32" s="119"/>
      <c r="E32" s="119"/>
      <c r="F32" s="119"/>
      <c r="G32" s="119"/>
      <c r="H32" s="119"/>
      <c r="I32" s="119"/>
      <c r="J32" s="37"/>
      <c r="K32" s="38">
        <f>40%*K18</f>
        <v>0.16400000000000001</v>
      </c>
      <c r="L32" s="29"/>
      <c r="M32" s="29" t="s">
        <v>71</v>
      </c>
      <c r="N32" s="43"/>
      <c r="O32" s="44"/>
    </row>
    <row r="33" spans="1:29">
      <c r="A33" s="1"/>
    </row>
    <row r="34" spans="1:29">
      <c r="B34" s="1"/>
      <c r="C34" s="54"/>
      <c r="D34" s="2" t="s">
        <v>16</v>
      </c>
      <c r="R34" s="2" t="s">
        <v>17</v>
      </c>
      <c r="S34" s="2"/>
    </row>
    <row r="35" spans="1:29">
      <c r="A35" s="120" t="s">
        <v>1</v>
      </c>
      <c r="B35" s="121"/>
      <c r="C35" s="55" t="s">
        <v>82</v>
      </c>
      <c r="D35" s="46" t="s">
        <v>69</v>
      </c>
      <c r="E35" s="122" t="s">
        <v>0</v>
      </c>
      <c r="F35" s="123"/>
      <c r="G35" s="123"/>
      <c r="H35" s="123"/>
      <c r="I35" s="123"/>
      <c r="J35" s="124"/>
      <c r="K35" s="73" t="s">
        <v>94</v>
      </c>
      <c r="L35" s="46" t="s">
        <v>6</v>
      </c>
      <c r="M35" s="46" t="s">
        <v>53</v>
      </c>
      <c r="N35" s="46" t="s">
        <v>86</v>
      </c>
      <c r="O35" s="46" t="s">
        <v>87</v>
      </c>
      <c r="P35" s="46" t="s">
        <v>88</v>
      </c>
      <c r="Q35" s="46" t="s">
        <v>134</v>
      </c>
      <c r="R35" s="46"/>
      <c r="S35" s="46"/>
      <c r="T35" s="46" t="s">
        <v>85</v>
      </c>
      <c r="U35" s="47" t="s">
        <v>69</v>
      </c>
      <c r="V35" s="65" t="s">
        <v>94</v>
      </c>
      <c r="W35" s="76" t="s">
        <v>0</v>
      </c>
      <c r="X35" s="61" t="s">
        <v>6</v>
      </c>
      <c r="Y35" s="47" t="s">
        <v>53</v>
      </c>
      <c r="Z35" s="67" t="s">
        <v>86</v>
      </c>
      <c r="AA35" s="47" t="s">
        <v>87</v>
      </c>
      <c r="AB35" s="47" t="s">
        <v>88</v>
      </c>
      <c r="AC35" s="47" t="s">
        <v>85</v>
      </c>
    </row>
    <row r="36" spans="1:29">
      <c r="A36" s="74" t="s">
        <v>90</v>
      </c>
      <c r="B36" s="74" t="s">
        <v>91</v>
      </c>
      <c r="C36" s="55"/>
      <c r="D36" s="46" t="s">
        <v>70</v>
      </c>
      <c r="E36" s="46" t="s">
        <v>2</v>
      </c>
      <c r="F36" s="46" t="s">
        <v>8</v>
      </c>
      <c r="G36" s="46" t="s">
        <v>3</v>
      </c>
      <c r="H36" s="46" t="s">
        <v>10</v>
      </c>
      <c r="I36" s="46" t="s">
        <v>4</v>
      </c>
      <c r="J36" s="46" t="s">
        <v>29</v>
      </c>
      <c r="K36" s="46" t="s">
        <v>95</v>
      </c>
      <c r="L36" s="46" t="s">
        <v>5</v>
      </c>
      <c r="M36" s="46" t="s">
        <v>32</v>
      </c>
      <c r="N36" s="46"/>
      <c r="O36" s="46"/>
      <c r="P36" s="46" t="s">
        <v>89</v>
      </c>
      <c r="Q36" s="46"/>
      <c r="R36" s="46"/>
      <c r="S36" s="46"/>
      <c r="T36" s="46"/>
      <c r="U36" s="47" t="s">
        <v>70</v>
      </c>
      <c r="V36" s="47" t="s">
        <v>92</v>
      </c>
      <c r="W36" s="47" t="s">
        <v>67</v>
      </c>
      <c r="X36" s="47" t="s">
        <v>55</v>
      </c>
      <c r="Y36" s="47" t="s">
        <v>32</v>
      </c>
      <c r="Z36" s="67"/>
      <c r="AA36" s="47"/>
      <c r="AB36" s="47" t="s">
        <v>89</v>
      </c>
      <c r="AC36" s="69"/>
    </row>
    <row r="37" spans="1:29">
      <c r="A37" s="11">
        <v>37987</v>
      </c>
      <c r="B37" s="11">
        <v>38017</v>
      </c>
      <c r="C37" s="56">
        <v>1</v>
      </c>
      <c r="D37" s="12">
        <f>J10</f>
        <v>1000000</v>
      </c>
      <c r="E37" s="5">
        <f t="shared" ref="E37:E100" si="0">PMT($K$13/12,$K$11*12,($J$10)*(1-$K$12))</f>
        <v>-8685.1948056660713</v>
      </c>
      <c r="F37" s="5">
        <f>PPMT($K$13/12,ROW()-36,12*$K$11,$J$10*(1-$K$12))</f>
        <v>-1185.1948056660708</v>
      </c>
      <c r="G37" s="5">
        <f>IPMT($K$13/12,ROW()-36,$K$11*12,$J$10*(1-$K$12))</f>
        <v>-7500</v>
      </c>
      <c r="H37" s="5">
        <f t="shared" ref="H37:H100" si="1">(D37*$K$15)/-12</f>
        <v>-1250</v>
      </c>
      <c r="I37" s="5">
        <f t="shared" ref="I37:I100" si="2">(D37*$K$14)/-12</f>
        <v>-166.66666666666666</v>
      </c>
      <c r="J37" s="5">
        <f t="shared" ref="J37:J100" si="3">IF(L37&gt;((G37+H37+I37)*-1),((L37+(G37+H37+I37))*$K$18)*-1,0)</f>
        <v>0</v>
      </c>
      <c r="K37" s="5">
        <f>-$J$20-(D37*$K$27)</f>
        <v>-110500</v>
      </c>
      <c r="L37" s="5">
        <f>(J10*$K$17)/12</f>
        <v>8333.3333333333339</v>
      </c>
      <c r="M37" s="5">
        <f>(D37-$J$10)+SUM($G$37:G37)+SUM($H$37:H37)+SUM($I$37:I37)+SUM($J$37:J37)+SUM($L$37:L37)-$J$20-(D37*$K$27)</f>
        <v>-111083.33333333334</v>
      </c>
      <c r="N37" s="62">
        <f>(-1*$J$10*$K$12)+SUM($E$37:E37)+SUM($H$37:H37)+SUM($I$37:I37)+SUM($J$37:J37)+K37</f>
        <v>-220601.86147233273</v>
      </c>
      <c r="O37" s="63">
        <f>(D37-$J$10)+SUM($L$37:L37)</f>
        <v>8333.3333333333339</v>
      </c>
      <c r="P37" s="72" t="e">
        <f t="shared" ref="P37:P100" si="4">XIRR(N37:O37,A37:B37)</f>
        <v>#NUM!</v>
      </c>
      <c r="Q37" s="80">
        <f>(J10*K12*-1)+E37+H37+I37+J37+(K37/2)</f>
        <v>-165351.86147233273</v>
      </c>
      <c r="R37" s="80">
        <f>L37</f>
        <v>8333.3333333333339</v>
      </c>
      <c r="S37" s="72"/>
      <c r="T37" s="72">
        <f t="shared" ref="T37:T100" si="5">(O37+N37)/(N37*-1)</f>
        <v>-0.96222455568726706</v>
      </c>
      <c r="U37" s="5">
        <f>J10*K12</f>
        <v>100000</v>
      </c>
      <c r="V37" s="5">
        <f t="shared" ref="V37:V100" si="6">(-1*$U$37*$L$21)-(U37*$L$28)</f>
        <v>-2000</v>
      </c>
      <c r="W37" s="5">
        <f t="shared" ref="W37:W100" si="7">IF(L37+E37+H37+I37+J37&lt;0,(L37+E37+H37+I37+J37),0)</f>
        <v>-1768.5281389994041</v>
      </c>
      <c r="X37" s="5">
        <f>(U37*$L$17)/12</f>
        <v>0</v>
      </c>
      <c r="Y37" s="12">
        <f t="shared" ref="Y37:Y100" si="8">U37-$U$37+V37</f>
        <v>-2000</v>
      </c>
      <c r="Z37" s="75">
        <f>(-1*$J$10*$K$12)+V37+SUM($W$37:W37)</f>
        <v>-103768.52813899941</v>
      </c>
      <c r="AA37" s="66">
        <f>U37-U37</f>
        <v>0</v>
      </c>
      <c r="AB37" s="70" t="e">
        <f t="shared" ref="AB37:AB100" si="9">XIRR(Z37:AA37,A37:B37)</f>
        <v>#NUM!</v>
      </c>
      <c r="AC37" s="71">
        <f>(AA37+Z37)/(Z37*-1)</f>
        <v>-1</v>
      </c>
    </row>
    <row r="38" spans="1:29">
      <c r="A38" s="11">
        <v>37987</v>
      </c>
      <c r="B38" s="11">
        <v>38045</v>
      </c>
      <c r="C38" s="56">
        <v>1</v>
      </c>
      <c r="D38" s="12">
        <f>D37*((1+$K$16)^(1/12))</f>
        <v>1007974.1404289037</v>
      </c>
      <c r="E38" s="5">
        <f t="shared" si="0"/>
        <v>-8685.1948056660713</v>
      </c>
      <c r="F38" s="5">
        <f t="shared" ref="F38:F101" si="10">PPMT($K$13/12,ROW()-36,12*$K$11,$J$10*(1-$K$12))</f>
        <v>-1195.0714290466215</v>
      </c>
      <c r="G38" s="5">
        <f t="shared" ref="G38:G101" si="11">IPMT($K$13/12,ROW()-36,$K$11*12,$J$10*(1-$K$12))</f>
        <v>-7490.1233766194491</v>
      </c>
      <c r="H38" s="5">
        <f t="shared" si="1"/>
        <v>-1259.9676755361295</v>
      </c>
      <c r="I38" s="5">
        <f t="shared" si="2"/>
        <v>-167.99569007148395</v>
      </c>
      <c r="J38" s="5">
        <f t="shared" si="3"/>
        <v>0</v>
      </c>
      <c r="K38" s="5">
        <f t="shared" ref="K38:K101" si="12">-$J$20-(D38*$K$27)</f>
        <v>-110918.64237251745</v>
      </c>
      <c r="L38" s="5">
        <f t="shared" ref="L38:L101" si="13">IF(YEAR(B38)=YEAR(B37),L37,(D38*$K$17/12))</f>
        <v>8333.3333333333339</v>
      </c>
      <c r="M38" s="5">
        <f>(D38-$J$10)+SUM($G$37:G38)+SUM($H$37:H38)+SUM($I$37:I38)+SUM($J$37:J38)+SUM($L$37:L38)-$J$20-(D38*$K$27)</f>
        <v>-104112.58868584078</v>
      </c>
      <c r="N38" s="62">
        <f>(-1*$J$10*$K$12)+SUM($E$37:E38)+SUM($H$37:H38)+SUM($I$37:I38)+SUM($J$37:J38)+K38</f>
        <v>-231133.66201612388</v>
      </c>
      <c r="O38" s="63">
        <f>(D38-$J$10)+SUM($L$37:L38)</f>
        <v>24640.807095570413</v>
      </c>
      <c r="P38" s="72" t="e">
        <f t="shared" si="4"/>
        <v>#NUM!</v>
      </c>
      <c r="Q38" s="80">
        <f>E38+H38+I38+J38</f>
        <v>-10113.158171273684</v>
      </c>
      <c r="R38" s="80">
        <f t="shared" ref="R38:R101" si="14">L38</f>
        <v>8333.3333333333339</v>
      </c>
      <c r="S38" s="72"/>
      <c r="T38" s="72">
        <f t="shared" si="5"/>
        <v>-0.89339152557600432</v>
      </c>
      <c r="U38" s="5">
        <f>(U37-W37)*(1+$L$16)^(1/12)</f>
        <v>103326.55041834449</v>
      </c>
      <c r="V38" s="5">
        <f t="shared" si="6"/>
        <v>-2033.2655041834448</v>
      </c>
      <c r="W38" s="5">
        <f t="shared" si="7"/>
        <v>-1779.8248379403508</v>
      </c>
      <c r="X38" s="5">
        <f t="shared" ref="X38:X48" si="15">IF(YEAR(B38)=YEAR(B37),X37,U38*(1+($L$17)))</f>
        <v>0</v>
      </c>
      <c r="Y38" s="12">
        <f t="shared" si="8"/>
        <v>1293.2849141610416</v>
      </c>
      <c r="Z38" s="75">
        <f>(-1*$J$10*$K$12)+V38+SUM($W$37:W38)</f>
        <v>-105581.61848112321</v>
      </c>
      <c r="AA38" s="66">
        <f t="shared" ref="AA38:AA47" si="16">U38-$U$37</f>
        <v>3326.5504183444864</v>
      </c>
      <c r="AB38" s="70" t="e">
        <f t="shared" si="9"/>
        <v>#NUM!</v>
      </c>
      <c r="AC38" s="71">
        <f t="shared" ref="AC38:AC101" si="17">(AA38+Z38)/(Z38*-1)</f>
        <v>-0.96849309125774352</v>
      </c>
    </row>
    <row r="39" spans="1:29">
      <c r="A39" s="11">
        <v>37987</v>
      </c>
      <c r="B39" s="11">
        <v>38077</v>
      </c>
      <c r="C39" s="56">
        <v>1</v>
      </c>
      <c r="D39" s="12">
        <f t="shared" ref="D39:D102" si="18">D38*((1+$K$16)^(1/12))</f>
        <v>1016011.8677733873</v>
      </c>
      <c r="E39" s="5">
        <f t="shared" si="0"/>
        <v>-8685.1948056660713</v>
      </c>
      <c r="F39" s="5">
        <f t="shared" si="10"/>
        <v>-1205.0303576220101</v>
      </c>
      <c r="G39" s="5">
        <f t="shared" si="11"/>
        <v>-7480.1644480440609</v>
      </c>
      <c r="H39" s="5">
        <f t="shared" si="1"/>
        <v>-1270.0148347167342</v>
      </c>
      <c r="I39" s="5">
        <f t="shared" si="2"/>
        <v>-169.33531129556457</v>
      </c>
      <c r="J39" s="5">
        <f t="shared" si="3"/>
        <v>0</v>
      </c>
      <c r="K39" s="5">
        <f t="shared" si="12"/>
        <v>-111340.62305810285</v>
      </c>
      <c r="L39" s="5">
        <f t="shared" si="13"/>
        <v>8333.3333333333339</v>
      </c>
      <c r="M39" s="5">
        <f>(D39-$J$10)+SUM($G$37:G39)+SUM($H$37:H39)+SUM($I$37:I39)+SUM($J$37:J39)+SUM($L$37:L39)-$J$20-(D39*$K$27)</f>
        <v>-97083.023287665579</v>
      </c>
      <c r="N39" s="62">
        <f>(-1*$J$10*$K$12)+SUM($E$37:E39)+SUM($H$37:H39)+SUM($I$37:I39)+SUM($J$37:J39)+K39</f>
        <v>-241680.18765338766</v>
      </c>
      <c r="O39" s="63">
        <f>(D39-$J$10)+SUM($L$37:L39)</f>
        <v>41011.867773387348</v>
      </c>
      <c r="P39" s="72" t="e">
        <f t="shared" si="4"/>
        <v>#NUM!</v>
      </c>
      <c r="Q39" s="80">
        <f t="shared" ref="Q39:Q102" si="19">E39+H39+I39+J39</f>
        <v>-10124.54495167837</v>
      </c>
      <c r="R39" s="80">
        <f t="shared" si="14"/>
        <v>8333.3333333333339</v>
      </c>
      <c r="S39" s="72"/>
      <c r="T39" s="72">
        <f t="shared" si="5"/>
        <v>-0.83030521379681455</v>
      </c>
      <c r="U39" s="5">
        <f t="shared" ref="U39:U102" si="20">(U38-W38)*(1+$L$16)^(1/12)</f>
        <v>106715.49820760461</v>
      </c>
      <c r="V39" s="5">
        <f t="shared" si="6"/>
        <v>-2067.1549820760461</v>
      </c>
      <c r="W39" s="5">
        <f t="shared" si="7"/>
        <v>-1791.2116183450362</v>
      </c>
      <c r="X39" s="5">
        <f t="shared" si="15"/>
        <v>0</v>
      </c>
      <c r="Y39" s="12">
        <f t="shared" si="8"/>
        <v>4648.3432255285679</v>
      </c>
      <c r="Z39" s="75">
        <f>(-1*$J$10*$K$12)+V39+SUM($W$37:W39)</f>
        <v>-107406.71957736083</v>
      </c>
      <c r="AA39" s="66">
        <f t="shared" si="16"/>
        <v>6715.4982076046144</v>
      </c>
      <c r="AB39" s="70" t="e">
        <f t="shared" si="9"/>
        <v>#NUM!</v>
      </c>
      <c r="AC39" s="71">
        <f t="shared" si="17"/>
        <v>-0.93747599559850903</v>
      </c>
    </row>
    <row r="40" spans="1:29">
      <c r="A40" s="11">
        <v>37987</v>
      </c>
      <c r="B40" s="11">
        <v>38107</v>
      </c>
      <c r="C40" s="56">
        <v>1</v>
      </c>
      <c r="D40" s="12">
        <f t="shared" si="18"/>
        <v>1024113.6890844451</v>
      </c>
      <c r="E40" s="5">
        <f t="shared" si="0"/>
        <v>-8685.1948056660713</v>
      </c>
      <c r="F40" s="5">
        <f t="shared" si="10"/>
        <v>-1215.0722772688603</v>
      </c>
      <c r="G40" s="5">
        <f t="shared" si="11"/>
        <v>-7470.1225283972099</v>
      </c>
      <c r="H40" s="5">
        <f t="shared" si="1"/>
        <v>-1280.1421113555564</v>
      </c>
      <c r="I40" s="5">
        <f t="shared" si="2"/>
        <v>-170.68561484740755</v>
      </c>
      <c r="J40" s="5">
        <f t="shared" si="3"/>
        <v>0</v>
      </c>
      <c r="K40" s="5">
        <f t="shared" si="12"/>
        <v>-111765.96867693338</v>
      </c>
      <c r="L40" s="5">
        <f t="shared" si="13"/>
        <v>8333.3333333333339</v>
      </c>
      <c r="M40" s="5">
        <f>(D40-$J$10)+SUM($G$37:G40)+SUM($H$37:H40)+SUM($I$37:I40)+SUM($J$37:J40)+SUM($L$37:L40)-$J$20-(D40*$K$27)</f>
        <v>-89994.164516705176</v>
      </c>
      <c r="N40" s="62">
        <f>(-1*$J$10*$K$12)+SUM($E$37:E40)+SUM($H$37:H40)+SUM($I$37:I40)+SUM($J$37:J40)+K40</f>
        <v>-252241.5558040872</v>
      </c>
      <c r="O40" s="63">
        <f>(D40-$J$10)+SUM($L$37:L40)</f>
        <v>57447.022417778462</v>
      </c>
      <c r="P40" s="72" t="e">
        <f t="shared" si="4"/>
        <v>#NUM!</v>
      </c>
      <c r="Q40" s="80">
        <f t="shared" si="19"/>
        <v>-10136.022531869035</v>
      </c>
      <c r="R40" s="80">
        <f t="shared" si="14"/>
        <v>8333.3333333333339</v>
      </c>
      <c r="S40" s="72"/>
      <c r="T40" s="72">
        <f t="shared" si="5"/>
        <v>-0.77225393240756557</v>
      </c>
      <c r="U40" s="5">
        <f t="shared" si="20"/>
        <v>110167.89009905292</v>
      </c>
      <c r="V40" s="5">
        <f t="shared" si="6"/>
        <v>-2101.6789009905292</v>
      </c>
      <c r="W40" s="5">
        <f t="shared" si="7"/>
        <v>-1802.6891985357013</v>
      </c>
      <c r="X40" s="5">
        <f t="shared" si="15"/>
        <v>0</v>
      </c>
      <c r="Y40" s="12">
        <f t="shared" si="8"/>
        <v>8066.2111980623922</v>
      </c>
      <c r="Z40" s="75">
        <f>(-1*$J$10*$K$12)+V40+SUM($W$37:W40)</f>
        <v>-109243.93269481102</v>
      </c>
      <c r="AA40" s="66">
        <f t="shared" si="16"/>
        <v>10167.890099052922</v>
      </c>
      <c r="AB40" s="70" t="e">
        <f t="shared" si="9"/>
        <v>#NUM!</v>
      </c>
      <c r="AC40" s="71">
        <f t="shared" si="17"/>
        <v>-0.90692489872679316</v>
      </c>
    </row>
    <row r="41" spans="1:29">
      <c r="A41" s="11">
        <v>37987</v>
      </c>
      <c r="B41" s="11">
        <v>38138</v>
      </c>
      <c r="C41" s="56">
        <v>1</v>
      </c>
      <c r="D41" s="12">
        <f t="shared" si="18"/>
        <v>1032280.1154563671</v>
      </c>
      <c r="E41" s="5">
        <f t="shared" si="0"/>
        <v>-8685.1948056660713</v>
      </c>
      <c r="F41" s="5">
        <f t="shared" si="10"/>
        <v>-1225.1978795794339</v>
      </c>
      <c r="G41" s="5">
        <f t="shared" si="11"/>
        <v>-7459.9969260866364</v>
      </c>
      <c r="H41" s="5">
        <f t="shared" si="1"/>
        <v>-1290.3501443204589</v>
      </c>
      <c r="I41" s="5">
        <f t="shared" si="2"/>
        <v>-172.04668590939454</v>
      </c>
      <c r="J41" s="5">
        <f t="shared" si="3"/>
        <v>0</v>
      </c>
      <c r="K41" s="5">
        <f t="shared" si="12"/>
        <v>-112194.70606145928</v>
      </c>
      <c r="L41" s="5">
        <f t="shared" si="13"/>
        <v>8333.3333333333339</v>
      </c>
      <c r="M41" s="5">
        <f>(D41-$J$10)+SUM($G$37:G41)+SUM($H$37:H41)+SUM($I$37:I41)+SUM($J$37:J41)+SUM($L$37:L41)-$J$20-(D41*$K$27)</f>
        <v>-82845.535952292208</v>
      </c>
      <c r="N41" s="62">
        <f>(-1*$J$10*$K$12)+SUM($E$37:E41)+SUM($H$37:H41)+SUM($I$37:I41)+SUM($J$37:J41)+K41</f>
        <v>-262817.88482450903</v>
      </c>
      <c r="O41" s="63">
        <f>(D41-$J$10)+SUM($L$37:L41)</f>
        <v>73946.782123033816</v>
      </c>
      <c r="P41" s="72" t="e">
        <f t="shared" si="4"/>
        <v>#NUM!</v>
      </c>
      <c r="Q41" s="80">
        <f t="shared" si="19"/>
        <v>-10147.591635895924</v>
      </c>
      <c r="R41" s="80">
        <f t="shared" si="14"/>
        <v>8333.3333333333339</v>
      </c>
      <c r="S41" s="72"/>
      <c r="T41" s="72">
        <f t="shared" si="5"/>
        <v>-0.71863869853297768</v>
      </c>
      <c r="U41" s="5">
        <f t="shared" si="20"/>
        <v>113684.78957818287</v>
      </c>
      <c r="V41" s="5">
        <f t="shared" si="6"/>
        <v>-2136.8478957818288</v>
      </c>
      <c r="W41" s="5">
        <f t="shared" si="7"/>
        <v>-1814.2583025625906</v>
      </c>
      <c r="X41" s="5">
        <f t="shared" si="15"/>
        <v>0</v>
      </c>
      <c r="Y41" s="12">
        <f t="shared" si="8"/>
        <v>11547.94168240104</v>
      </c>
      <c r="Z41" s="75">
        <f>(-1*$J$10*$K$12)+V41+SUM($W$37:W41)</f>
        <v>-111093.35999216491</v>
      </c>
      <c r="AA41" s="66">
        <f t="shared" si="16"/>
        <v>13684.78957818287</v>
      </c>
      <c r="AB41" s="70" t="e">
        <f t="shared" si="9"/>
        <v>#NUM!</v>
      </c>
      <c r="AC41" s="71">
        <f t="shared" si="17"/>
        <v>-0.87681721410579339</v>
      </c>
    </row>
    <row r="42" spans="1:29">
      <c r="A42" s="11">
        <v>37987</v>
      </c>
      <c r="B42" s="11">
        <v>38168</v>
      </c>
      <c r="C42" s="56">
        <v>1</v>
      </c>
      <c r="D42" s="12">
        <f t="shared" si="18"/>
        <v>1040511.6620589813</v>
      </c>
      <c r="E42" s="5">
        <f t="shared" si="0"/>
        <v>-8685.1948056660713</v>
      </c>
      <c r="F42" s="5">
        <f t="shared" si="10"/>
        <v>-1235.4078619092625</v>
      </c>
      <c r="G42" s="5">
        <f t="shared" si="11"/>
        <v>-7449.7869437568079</v>
      </c>
      <c r="H42" s="5">
        <f t="shared" si="1"/>
        <v>-1300.6395775737265</v>
      </c>
      <c r="I42" s="5">
        <f t="shared" si="2"/>
        <v>-173.41861034316355</v>
      </c>
      <c r="J42" s="5">
        <f t="shared" si="3"/>
        <v>0</v>
      </c>
      <c r="K42" s="5">
        <f t="shared" si="12"/>
        <v>-112626.86225809652</v>
      </c>
      <c r="L42" s="5">
        <f t="shared" si="13"/>
        <v>8333.3333333333339</v>
      </c>
      <c r="M42" s="5">
        <f>(D42-$J$10)+SUM($G$37:G42)+SUM($H$37:H42)+SUM($I$37:I42)+SUM($J$37:J42)+SUM($L$37:L42)-$J$20-(D42*$K$27)</f>
        <v>-75636.657344655716</v>
      </c>
      <c r="N42" s="62">
        <f>(-1*$J$10*$K$12)+SUM($E$37:E42)+SUM($H$37:H42)+SUM($I$37:I42)+SUM($J$37:J42)+K42</f>
        <v>-273409.29401472921</v>
      </c>
      <c r="O42" s="63">
        <f>(D42-$J$10)+SUM($L$37:L42)</f>
        <v>90511.662058981252</v>
      </c>
      <c r="P42" s="72" t="e">
        <f t="shared" si="4"/>
        <v>#NUM!</v>
      </c>
      <c r="Q42" s="80">
        <f t="shared" si="19"/>
        <v>-10159.252993582963</v>
      </c>
      <c r="R42" s="80">
        <f t="shared" si="14"/>
        <v>8333.3333333333339</v>
      </c>
      <c r="S42" s="72"/>
      <c r="T42" s="72">
        <f t="shared" si="5"/>
        <v>-0.66895177288996921</v>
      </c>
      <c r="U42" s="5">
        <f t="shared" si="20"/>
        <v>117267.27714702277</v>
      </c>
      <c r="V42" s="5">
        <f t="shared" si="6"/>
        <v>-2172.6727714702279</v>
      </c>
      <c r="W42" s="5">
        <f t="shared" si="7"/>
        <v>-1825.9196602496272</v>
      </c>
      <c r="X42" s="5">
        <f t="shared" si="15"/>
        <v>0</v>
      </c>
      <c r="Y42" s="12">
        <f t="shared" si="8"/>
        <v>15094.604375552546</v>
      </c>
      <c r="Z42" s="75">
        <f>(-1*$J$10*$K$12)+V42+SUM($W$37:W42)</f>
        <v>-112955.10452810294</v>
      </c>
      <c r="AA42" s="66">
        <f t="shared" si="16"/>
        <v>17267.277147022774</v>
      </c>
      <c r="AB42" s="70" t="e">
        <f t="shared" si="9"/>
        <v>#NUM!</v>
      </c>
      <c r="AC42" s="71">
        <f t="shared" si="17"/>
        <v>-0.84713150220912137</v>
      </c>
    </row>
    <row r="43" spans="1:29">
      <c r="A43" s="11">
        <v>37987</v>
      </c>
      <c r="B43" s="11">
        <v>38199</v>
      </c>
      <c r="C43" s="56">
        <v>1</v>
      </c>
      <c r="D43" s="12">
        <f t="shared" si="18"/>
        <v>1048808.8481701517</v>
      </c>
      <c r="E43" s="5">
        <f t="shared" si="0"/>
        <v>-8685.1948056660713</v>
      </c>
      <c r="F43" s="5">
        <f t="shared" si="10"/>
        <v>-1245.7029274251729</v>
      </c>
      <c r="G43" s="5">
        <f t="shared" si="11"/>
        <v>-7439.4918782408977</v>
      </c>
      <c r="H43" s="5">
        <f t="shared" si="1"/>
        <v>-1311.0110602126895</v>
      </c>
      <c r="I43" s="5">
        <f t="shared" si="2"/>
        <v>-174.80147469502529</v>
      </c>
      <c r="J43" s="5">
        <f t="shared" si="3"/>
        <v>0</v>
      </c>
      <c r="K43" s="5">
        <f t="shared" si="12"/>
        <v>-113062.46452893296</v>
      </c>
      <c r="L43" s="5">
        <f t="shared" si="13"/>
        <v>8333.3333333333339</v>
      </c>
      <c r="M43" s="5">
        <f>(D43-$J$10)+SUM($G$37:G43)+SUM($H$37:H43)+SUM($I$37:I43)+SUM($J$37:J43)+SUM($L$37:L43)-$J$20-(D43*$K$27)</f>
        <v>-68367.04458413698</v>
      </c>
      <c r="N43" s="62">
        <f>(-1*$J$10*$K$12)+SUM($E$37:E43)+SUM($H$37:H43)+SUM($I$37:I43)+SUM($J$37:J43)+K43</f>
        <v>-284015.90362613951</v>
      </c>
      <c r="O43" s="63">
        <f>(D43-$J$10)+SUM($L$37:L43)</f>
        <v>107142.18150348504</v>
      </c>
      <c r="P43" s="72" t="e">
        <f t="shared" si="4"/>
        <v>#NUM!</v>
      </c>
      <c r="Q43" s="80">
        <f t="shared" si="19"/>
        <v>-10171.007340573786</v>
      </c>
      <c r="R43" s="80">
        <f t="shared" si="14"/>
        <v>8333.3333333333339</v>
      </c>
      <c r="S43" s="72"/>
      <c r="T43" s="72">
        <f t="shared" si="5"/>
        <v>-0.62275992247067891</v>
      </c>
      <c r="U43" s="5">
        <f t="shared" si="20"/>
        <v>120916.45059051202</v>
      </c>
      <c r="V43" s="5">
        <f t="shared" si="6"/>
        <v>-2209.1645059051202</v>
      </c>
      <c r="W43" s="5">
        <f t="shared" si="7"/>
        <v>-1837.6740072404521</v>
      </c>
      <c r="X43" s="5">
        <f t="shared" si="15"/>
        <v>0</v>
      </c>
      <c r="Y43" s="12">
        <f t="shared" si="8"/>
        <v>18707.286084606898</v>
      </c>
      <c r="Z43" s="75">
        <f>(-1*$J$10*$K$12)+V43+SUM($W$37:W43)</f>
        <v>-114829.27026977828</v>
      </c>
      <c r="AA43" s="66">
        <f t="shared" si="16"/>
        <v>20916.450590512017</v>
      </c>
      <c r="AB43" s="70" t="e">
        <f t="shared" si="9"/>
        <v>#NUM!</v>
      </c>
      <c r="AC43" s="71">
        <f t="shared" si="17"/>
        <v>-0.81784739603960555</v>
      </c>
    </row>
    <row r="44" spans="1:29">
      <c r="A44" s="11">
        <v>37987</v>
      </c>
      <c r="B44" s="11">
        <v>38230</v>
      </c>
      <c r="C44" s="56">
        <v>1</v>
      </c>
      <c r="D44" s="12">
        <f t="shared" si="18"/>
        <v>1057172.1972085373</v>
      </c>
      <c r="E44" s="5">
        <f t="shared" si="0"/>
        <v>-8685.1948056660713</v>
      </c>
      <c r="F44" s="5">
        <f t="shared" si="10"/>
        <v>-1256.083785153716</v>
      </c>
      <c r="G44" s="5">
        <f t="shared" si="11"/>
        <v>-7429.111020512355</v>
      </c>
      <c r="H44" s="5">
        <f t="shared" si="1"/>
        <v>-1321.4652465106715</v>
      </c>
      <c r="I44" s="5">
        <f t="shared" si="2"/>
        <v>-176.19536620142287</v>
      </c>
      <c r="J44" s="5">
        <f t="shared" si="3"/>
        <v>0</v>
      </c>
      <c r="K44" s="5">
        <f t="shared" si="12"/>
        <v>-113501.54035344822</v>
      </c>
      <c r="L44" s="5">
        <f t="shared" si="13"/>
        <v>8333.3333333333339</v>
      </c>
      <c r="M44" s="5">
        <f>(D44-$J$10)+SUM($G$37:G44)+SUM($H$37:H44)+SUM($I$37:I44)+SUM($J$37:J44)+SUM($L$37:L44)-$J$20-(D44*$K$27)</f>
        <v>-61036.20967015779</v>
      </c>
      <c r="N44" s="62">
        <f>(-1*$J$10*$K$12)+SUM($E$37:E44)+SUM($H$37:H44)+SUM($I$37:I44)+SUM($J$37:J44)+K44</f>
        <v>-294637.83486903284</v>
      </c>
      <c r="O44" s="63">
        <f>(D44-$J$10)+SUM($L$37:L44)</f>
        <v>123838.86387520393</v>
      </c>
      <c r="P44" s="72">
        <f t="shared" si="4"/>
        <v>-0.72799423024303611</v>
      </c>
      <c r="Q44" s="80">
        <f t="shared" si="19"/>
        <v>-10182.855418378165</v>
      </c>
      <c r="R44" s="80">
        <f t="shared" si="14"/>
        <v>8333.3333333333339</v>
      </c>
      <c r="S44" s="72"/>
      <c r="T44" s="72">
        <f t="shared" si="5"/>
        <v>-0.57969123710724191</v>
      </c>
      <c r="U44" s="5">
        <f t="shared" si="20"/>
        <v>124633.42524700209</v>
      </c>
      <c r="V44" s="5">
        <f t="shared" si="6"/>
        <v>-2246.3342524700211</v>
      </c>
      <c r="W44" s="5">
        <f t="shared" si="7"/>
        <v>-1849.5220850448318</v>
      </c>
      <c r="X44" s="5">
        <f t="shared" si="15"/>
        <v>0</v>
      </c>
      <c r="Y44" s="12">
        <f t="shared" si="8"/>
        <v>22387.090994532067</v>
      </c>
      <c r="Z44" s="75">
        <f>(-1*$J$10*$K$12)+V44+SUM($W$37:W44)</f>
        <v>-116715.96210138802</v>
      </c>
      <c r="AA44" s="66">
        <f t="shared" si="16"/>
        <v>24633.425247002087</v>
      </c>
      <c r="AB44" s="70" t="e">
        <f t="shared" si="9"/>
        <v>#NUM!</v>
      </c>
      <c r="AC44" s="71">
        <f t="shared" si="17"/>
        <v>-0.78894553235483167</v>
      </c>
    </row>
    <row r="45" spans="1:29">
      <c r="A45" s="11">
        <v>37987</v>
      </c>
      <c r="B45" s="11">
        <v>38260</v>
      </c>
      <c r="C45" s="56">
        <v>1</v>
      </c>
      <c r="D45" s="12">
        <f t="shared" si="18"/>
        <v>1065602.2367666108</v>
      </c>
      <c r="E45" s="5">
        <f t="shared" si="0"/>
        <v>-8685.1948056660713</v>
      </c>
      <c r="F45" s="5">
        <f t="shared" si="10"/>
        <v>-1266.551150029997</v>
      </c>
      <c r="G45" s="5">
        <f t="shared" si="11"/>
        <v>-7418.6436556360741</v>
      </c>
      <c r="H45" s="5">
        <f t="shared" si="1"/>
        <v>-1332.0027959582633</v>
      </c>
      <c r="I45" s="5">
        <f t="shared" si="2"/>
        <v>-177.60037279443512</v>
      </c>
      <c r="J45" s="5">
        <f t="shared" si="3"/>
        <v>0</v>
      </c>
      <c r="K45" s="5">
        <f t="shared" si="12"/>
        <v>-113944.11743024708</v>
      </c>
      <c r="L45" s="5">
        <f t="shared" si="13"/>
        <v>8333.3333333333339</v>
      </c>
      <c r="M45" s="5">
        <f>(D45-$J$10)+SUM($G$37:G45)+SUM($H$37:H45)+SUM($I$37:I45)+SUM($J$37:J45)+SUM($L$37:L45)-$J$20-(D45*$K$27)</f>
        <v>-53643.660679938599</v>
      </c>
      <c r="N45" s="62">
        <f>(-1*$J$10*$K$12)+SUM($E$37:E45)+SUM($H$37:H45)+SUM($I$37:I45)+SUM($J$37:J45)+K45</f>
        <v>-305275.20992025058</v>
      </c>
      <c r="O45" s="63">
        <f>(D45-$J$10)+SUM($L$37:L45)</f>
        <v>140602.23676661076</v>
      </c>
      <c r="P45" s="72">
        <f t="shared" si="4"/>
        <v>-0.64532199465514739</v>
      </c>
      <c r="Q45" s="80">
        <f t="shared" si="19"/>
        <v>-10194.797974418771</v>
      </c>
      <c r="R45" s="80">
        <f t="shared" si="14"/>
        <v>8333.3333333333339</v>
      </c>
      <c r="S45" s="72"/>
      <c r="T45" s="72">
        <f t="shared" si="5"/>
        <v>-0.53942464963551617</v>
      </c>
      <c r="U45" s="5">
        <f t="shared" si="20"/>
        <v>128419.33428294596</v>
      </c>
      <c r="V45" s="5">
        <f t="shared" si="6"/>
        <v>-2284.1933428294597</v>
      </c>
      <c r="W45" s="5">
        <f t="shared" si="7"/>
        <v>-1861.4646410854357</v>
      </c>
      <c r="X45" s="5">
        <f t="shared" si="15"/>
        <v>0</v>
      </c>
      <c r="Y45" s="12">
        <f t="shared" si="8"/>
        <v>26135.1409401165</v>
      </c>
      <c r="Z45" s="75">
        <f>(-1*$J$10*$K$12)+V45+SUM($W$37:W45)</f>
        <v>-118615.28583283289</v>
      </c>
      <c r="AA45" s="66">
        <f t="shared" si="16"/>
        <v>28419.334282945958</v>
      </c>
      <c r="AB45" s="70" t="e">
        <f t="shared" si="9"/>
        <v>#NUM!</v>
      </c>
      <c r="AC45" s="71">
        <f t="shared" si="17"/>
        <v>-0.76040748809560732</v>
      </c>
    </row>
    <row r="46" spans="1:29">
      <c r="A46" s="11">
        <v>37987</v>
      </c>
      <c r="B46" s="11">
        <v>38291</v>
      </c>
      <c r="C46" s="56">
        <v>1</v>
      </c>
      <c r="D46" s="12">
        <f t="shared" si="18"/>
        <v>1074099.4986439417</v>
      </c>
      <c r="E46" s="5">
        <f t="shared" si="0"/>
        <v>-8685.1948056660713</v>
      </c>
      <c r="F46" s="5">
        <f t="shared" si="10"/>
        <v>-1277.1057429469136</v>
      </c>
      <c r="G46" s="5">
        <f t="shared" si="11"/>
        <v>-7408.0890627191575</v>
      </c>
      <c r="H46" s="5">
        <f t="shared" si="1"/>
        <v>-1342.6243733049271</v>
      </c>
      <c r="I46" s="5">
        <f t="shared" si="2"/>
        <v>-179.01658310732364</v>
      </c>
      <c r="J46" s="5">
        <f t="shared" si="3"/>
        <v>0</v>
      </c>
      <c r="K46" s="5">
        <f t="shared" si="12"/>
        <v>-114390.22367880694</v>
      </c>
      <c r="L46" s="5">
        <f t="shared" si="13"/>
        <v>8333.3333333333339</v>
      </c>
      <c r="M46" s="5">
        <f>(D46-$J$10)+SUM($G$37:G46)+SUM($H$37:H46)+SUM($I$37:I46)+SUM($J$37:J46)+SUM($L$37:L46)-$J$20-(D46*$K$27)</f>
        <v>-46188.901736965592</v>
      </c>
      <c r="N46" s="62">
        <f>(-1*$J$10*$K$12)+SUM($E$37:E46)+SUM($H$37:H46)+SUM($I$37:I46)+SUM($J$37:J46)+K46</f>
        <v>-315928.15193088871</v>
      </c>
      <c r="O46" s="63">
        <f>(D46-$J$10)+SUM($L$37:L46)</f>
        <v>157432.83197727503</v>
      </c>
      <c r="P46" s="72">
        <f t="shared" si="4"/>
        <v>-0.5666793675092987</v>
      </c>
      <c r="Q46" s="80">
        <f t="shared" si="19"/>
        <v>-10206.835762078321</v>
      </c>
      <c r="R46" s="80">
        <f t="shared" si="14"/>
        <v>8333.3333333333339</v>
      </c>
      <c r="S46" s="72"/>
      <c r="T46" s="72">
        <f t="shared" si="5"/>
        <v>-0.50168153418719563</v>
      </c>
      <c r="U46" s="5">
        <f t="shared" si="20"/>
        <v>132275.32897184027</v>
      </c>
      <c r="V46" s="5">
        <f t="shared" si="6"/>
        <v>-2322.7532897184028</v>
      </c>
      <c r="W46" s="5">
        <f t="shared" si="7"/>
        <v>-1873.502428744988</v>
      </c>
      <c r="X46" s="5">
        <f t="shared" si="15"/>
        <v>0</v>
      </c>
      <c r="Y46" s="12">
        <f t="shared" si="8"/>
        <v>29952.575682121864</v>
      </c>
      <c r="Z46" s="75">
        <f>(-1*$J$10*$K$12)+V46+SUM($W$37:W46)</f>
        <v>-120527.34820846682</v>
      </c>
      <c r="AA46" s="66">
        <f t="shared" si="16"/>
        <v>32275.328971840267</v>
      </c>
      <c r="AB46" s="70">
        <f t="shared" si="9"/>
        <v>-0.7944272081007947</v>
      </c>
      <c r="AC46" s="71">
        <f t="shared" si="17"/>
        <v>-0.73221572156373893</v>
      </c>
    </row>
    <row r="47" spans="1:29">
      <c r="A47" s="11">
        <v>37987</v>
      </c>
      <c r="B47" s="11">
        <v>38321</v>
      </c>
      <c r="C47" s="56">
        <v>1</v>
      </c>
      <c r="D47" s="12">
        <f t="shared" si="18"/>
        <v>1082664.5188807435</v>
      </c>
      <c r="E47" s="5">
        <f t="shared" si="0"/>
        <v>-8685.1948056660713</v>
      </c>
      <c r="F47" s="5">
        <f t="shared" si="10"/>
        <v>-1287.7482908048046</v>
      </c>
      <c r="G47" s="5">
        <f t="shared" si="11"/>
        <v>-7397.4465148612662</v>
      </c>
      <c r="H47" s="5">
        <f t="shared" si="1"/>
        <v>-1353.3306486009294</v>
      </c>
      <c r="I47" s="5">
        <f t="shared" si="2"/>
        <v>-180.44408648012393</v>
      </c>
      <c r="J47" s="5">
        <f t="shared" si="3"/>
        <v>0</v>
      </c>
      <c r="K47" s="5">
        <f t="shared" si="12"/>
        <v>-114839.88724123905</v>
      </c>
      <c r="L47" s="5">
        <f t="shared" si="13"/>
        <v>8333.3333333333339</v>
      </c>
      <c r="M47" s="5">
        <f>(D47-$J$10)+SUM($G$37:G47)+SUM($H$37:H47)+SUM($I$37:I47)+SUM($J$37:J47)+SUM($L$37:L47)-$J$20-(D47*$K$27)</f>
        <v>-38671.432979204859</v>
      </c>
      <c r="N47" s="62">
        <f>(-1*$J$10*$K$12)+SUM($E$37:E47)+SUM($H$37:H47)+SUM($I$37:I47)+SUM($J$37:J47)+K47</f>
        <v>-326596.78503406799</v>
      </c>
      <c r="O47" s="63">
        <f>(D47-$J$10)+SUM($L$37:L47)</f>
        <v>174331.18554741019</v>
      </c>
      <c r="P47" s="72">
        <f t="shared" si="4"/>
        <v>-0.4964314912999922</v>
      </c>
      <c r="Q47" s="80">
        <f t="shared" si="19"/>
        <v>-10218.969540747124</v>
      </c>
      <c r="R47" s="80">
        <f t="shared" si="14"/>
        <v>8333.3333333333339</v>
      </c>
      <c r="S47" s="72"/>
      <c r="T47" s="72">
        <f t="shared" si="5"/>
        <v>-0.46621891722165809</v>
      </c>
      <c r="U47" s="5">
        <f t="shared" si="20"/>
        <v>136202.57897748591</v>
      </c>
      <c r="V47" s="5">
        <f t="shared" si="6"/>
        <v>-2362.0257897748593</v>
      </c>
      <c r="W47" s="5">
        <f t="shared" si="7"/>
        <v>-1885.6362074137905</v>
      </c>
      <c r="X47" s="5">
        <f t="shared" si="15"/>
        <v>0</v>
      </c>
      <c r="Y47" s="12">
        <f t="shared" si="8"/>
        <v>33840.553187711055</v>
      </c>
      <c r="Z47" s="75">
        <f>(-1*$J$10*$K$12)+V47+SUM($W$37:W47)</f>
        <v>-122452.25691593706</v>
      </c>
      <c r="AA47" s="66">
        <f t="shared" si="16"/>
        <v>36202.578977485915</v>
      </c>
      <c r="AB47" s="70">
        <f t="shared" si="9"/>
        <v>-0.73597027827704176</v>
      </c>
      <c r="AC47" s="71">
        <f t="shared" si="17"/>
        <v>-0.70435351794014844</v>
      </c>
    </row>
    <row r="48" spans="1:29">
      <c r="A48" s="11">
        <v>37987</v>
      </c>
      <c r="B48" s="11">
        <v>38352</v>
      </c>
      <c r="C48" s="56">
        <v>1</v>
      </c>
      <c r="D48" s="12">
        <f t="shared" si="18"/>
        <v>1091297.8377916901</v>
      </c>
      <c r="E48" s="5">
        <f t="shared" si="0"/>
        <v>-8685.1948056660713</v>
      </c>
      <c r="F48" s="5">
        <f t="shared" si="10"/>
        <v>-1298.4795265615112</v>
      </c>
      <c r="G48" s="5">
        <f t="shared" si="11"/>
        <v>-7386.7152791045601</v>
      </c>
      <c r="H48" s="5">
        <f t="shared" si="1"/>
        <v>-1364.1222972396126</v>
      </c>
      <c r="I48" s="5">
        <f t="shared" si="2"/>
        <v>-181.88297296528171</v>
      </c>
      <c r="J48" s="5">
        <f t="shared" si="3"/>
        <v>0</v>
      </c>
      <c r="K48" s="5">
        <f t="shared" si="12"/>
        <v>-115293.13648406374</v>
      </c>
      <c r="L48" s="5">
        <f t="shared" si="13"/>
        <v>8333.3333333333339</v>
      </c>
      <c r="M48" s="5">
        <f>(D48-$J$10)+SUM($G$37:G48)+SUM($H$37:H48)+SUM($I$37:I48)+SUM($J$37:J48)+SUM($L$37:L48)-$J$20-(D48*$K$27)</f>
        <v>-31090.750527059092</v>
      </c>
      <c r="N48" s="62">
        <f>(-1*$J$10*$K$12)+SUM($E$37:E48)+SUM($H$37:H48)+SUM($I$37:I48)+SUM($J$37:J48)+K48</f>
        <v>-337281.23435276363</v>
      </c>
      <c r="O48" s="63">
        <f>(D48-$J$10)+SUM($L$37:L48)</f>
        <v>191297.83779169014</v>
      </c>
      <c r="P48" s="72">
        <f t="shared" si="4"/>
        <v>-0.4328239513271851</v>
      </c>
      <c r="Q48" s="80">
        <f t="shared" si="19"/>
        <v>-10231.200075870966</v>
      </c>
      <c r="R48" s="80">
        <f t="shared" si="14"/>
        <v>8333.3333333333339</v>
      </c>
      <c r="S48" s="72"/>
      <c r="T48" s="72">
        <f t="shared" si="5"/>
        <v>-0.43282395132718515</v>
      </c>
      <c r="U48" s="5">
        <f t="shared" si="20"/>
        <v>140202.27264163346</v>
      </c>
      <c r="V48" s="5">
        <f t="shared" si="6"/>
        <v>-2402.022726416335</v>
      </c>
      <c r="W48" s="5">
        <f t="shared" si="7"/>
        <v>-1897.8667425376316</v>
      </c>
      <c r="X48" s="5">
        <f t="shared" si="15"/>
        <v>0</v>
      </c>
      <c r="Y48" s="12">
        <f t="shared" si="8"/>
        <v>37800.249915217129</v>
      </c>
      <c r="Z48" s="75">
        <f>(-1*$J$10*$K$12)+V48+SUM($W$37:W48)</f>
        <v>-124390.12059511618</v>
      </c>
      <c r="AA48" s="66">
        <f>U48-$U$37+SUM($X$48:X48)</f>
        <v>40202.272641633463</v>
      </c>
      <c r="AB48" s="70">
        <f t="shared" si="9"/>
        <v>-0.67680493877411763</v>
      </c>
      <c r="AC48" s="71">
        <f t="shared" si="17"/>
        <v>-0.67680493877411763</v>
      </c>
    </row>
    <row r="49" spans="1:29">
      <c r="A49" s="11">
        <v>37987</v>
      </c>
      <c r="B49" s="11">
        <v>38383</v>
      </c>
      <c r="C49" s="56">
        <v>2</v>
      </c>
      <c r="D49" s="12">
        <f t="shared" si="18"/>
        <v>1100000</v>
      </c>
      <c r="E49" s="5">
        <f t="shared" si="0"/>
        <v>-8685.1948056660713</v>
      </c>
      <c r="F49" s="5">
        <f t="shared" si="10"/>
        <v>-1309.3001892828572</v>
      </c>
      <c r="G49" s="5">
        <f t="shared" si="11"/>
        <v>-7375.8946163832134</v>
      </c>
      <c r="H49" s="5">
        <f t="shared" si="1"/>
        <v>-1375</v>
      </c>
      <c r="I49" s="5">
        <f t="shared" si="2"/>
        <v>-183.33333333333334</v>
      </c>
      <c r="J49" s="5">
        <f t="shared" si="3"/>
        <v>-95.299873949548683</v>
      </c>
      <c r="K49" s="5">
        <f t="shared" si="12"/>
        <v>-115750</v>
      </c>
      <c r="L49" s="5">
        <f t="shared" si="13"/>
        <v>9166.6666666666661</v>
      </c>
      <c r="M49" s="5">
        <f>(D49-$J$10)+SUM($G$37:G49)+SUM($H$37:H49)+SUM($I$37:I49)+SUM($J$37:J49)+SUM($L$37:L49)-$J$20-(D49*$K$27)</f>
        <v>-22708.312991684921</v>
      </c>
      <c r="N49" s="62">
        <f>(-1*$J$10*$K$12)+SUM($E$37:E49)+SUM($H$37:H49)+SUM($I$37:I49)+SUM($J$37:J49)+K49</f>
        <v>-348076.92588164884</v>
      </c>
      <c r="O49" s="63">
        <f>(D49-$J$10)+SUM($L$37:L49)</f>
        <v>209166.66666666666</v>
      </c>
      <c r="P49" s="72">
        <f t="shared" si="4"/>
        <v>-0.3746371867509049</v>
      </c>
      <c r="Q49" s="80">
        <f t="shared" si="19"/>
        <v>-10338.828012948954</v>
      </c>
      <c r="R49" s="80">
        <f t="shared" si="14"/>
        <v>9166.6666666666661</v>
      </c>
      <c r="S49" s="72"/>
      <c r="T49" s="72">
        <f t="shared" si="5"/>
        <v>-0.39907919452900958</v>
      </c>
      <c r="U49" s="5">
        <f t="shared" si="20"/>
        <v>144275.61727608074</v>
      </c>
      <c r="V49" s="5">
        <f t="shared" si="6"/>
        <v>-2442.7561727608072</v>
      </c>
      <c r="W49" s="5">
        <f t="shared" si="7"/>
        <v>-1172.1613462822872</v>
      </c>
      <c r="X49" s="5">
        <f t="shared" ref="X49:X112" si="21">IF(YEAR(B49)=YEAR(B48),X48,(U49*$L$17)/12)</f>
        <v>0</v>
      </c>
      <c r="Y49" s="12">
        <f t="shared" si="8"/>
        <v>41832.861103319934</v>
      </c>
      <c r="Z49" s="75">
        <f>(-1*$J$10*$K$12)+V49+SUM($W$37:W49)</f>
        <v>-125603.01538774294</v>
      </c>
      <c r="AA49" s="66">
        <f>U49-$U$37+SUM($X$48:X49)</f>
        <v>44275.617276080739</v>
      </c>
      <c r="AB49" s="70">
        <f t="shared" si="9"/>
        <v>-0.61751553722066643</v>
      </c>
      <c r="AC49" s="71">
        <f t="shared" si="17"/>
        <v>-0.64749558647617145</v>
      </c>
    </row>
    <row r="50" spans="1:29">
      <c r="A50" s="11">
        <v>37987</v>
      </c>
      <c r="B50" s="11">
        <v>38411</v>
      </c>
      <c r="C50" s="56">
        <v>2</v>
      </c>
      <c r="D50" s="12">
        <f t="shared" si="18"/>
        <v>1108771.5544717941</v>
      </c>
      <c r="E50" s="5">
        <f t="shared" si="0"/>
        <v>-8685.1948056660713</v>
      </c>
      <c r="F50" s="5">
        <f t="shared" si="10"/>
        <v>-1320.2110241935477</v>
      </c>
      <c r="G50" s="5">
        <f t="shared" si="11"/>
        <v>-7364.9837814725233</v>
      </c>
      <c r="H50" s="5">
        <f t="shared" si="1"/>
        <v>-1385.9644430897424</v>
      </c>
      <c r="I50" s="5">
        <f t="shared" si="2"/>
        <v>-184.79525907863237</v>
      </c>
      <c r="J50" s="5">
        <f t="shared" si="3"/>
        <v>-94.678505040565113</v>
      </c>
      <c r="K50" s="5">
        <f t="shared" si="12"/>
        <v>-116210.50660976919</v>
      </c>
      <c r="L50" s="5">
        <f t="shared" si="13"/>
        <v>9166.6666666666661</v>
      </c>
      <c r="M50" s="5">
        <f>(D50-$J$10)+SUM($G$37:G50)+SUM($H$37:H50)+SUM($I$37:I50)+SUM($J$37:J50)+SUM($L$37:L50)-$J$20-(D50*$K$27)</f>
        <v>-14261.020451674842</v>
      </c>
      <c r="N50" s="62">
        <f>(-1*$J$10*$K$12)+SUM($E$37:E50)+SUM($H$37:H50)+SUM($I$37:I50)+SUM($J$37:J50)+K50</f>
        <v>-358888.06550429302</v>
      </c>
      <c r="O50" s="63">
        <f>(D50-$J$10)+SUM($L$37:L50)</f>
        <v>227104.88780512736</v>
      </c>
      <c r="P50" s="72">
        <f t="shared" si="4"/>
        <v>-0.32559421875419353</v>
      </c>
      <c r="Q50" s="80">
        <f t="shared" si="19"/>
        <v>-10350.633012875011</v>
      </c>
      <c r="R50" s="80">
        <f t="shared" si="14"/>
        <v>9166.6666666666661</v>
      </c>
      <c r="S50" s="72"/>
      <c r="T50" s="72">
        <f t="shared" si="5"/>
        <v>-0.36719855120841088</v>
      </c>
      <c r="U50" s="5">
        <f t="shared" si="20"/>
        <v>147674.50709843353</v>
      </c>
      <c r="V50" s="5">
        <f t="shared" si="6"/>
        <v>-2476.7450709843351</v>
      </c>
      <c r="W50" s="5">
        <f t="shared" si="7"/>
        <v>-1183.9663462083452</v>
      </c>
      <c r="X50" s="5">
        <f t="shared" si="21"/>
        <v>0</v>
      </c>
      <c r="Y50" s="12">
        <f t="shared" si="8"/>
        <v>45197.7620274492</v>
      </c>
      <c r="Z50" s="75">
        <f>(-1*$J$10*$K$12)+V50+SUM($W$37:W50)</f>
        <v>-126820.97063217481</v>
      </c>
      <c r="AA50" s="66">
        <f>U50-$U$37+SUM($X$48:X50)</f>
        <v>47674.507098433533</v>
      </c>
      <c r="AB50" s="70">
        <f t="shared" si="9"/>
        <v>-0.56925420039954877</v>
      </c>
      <c r="AC50" s="71">
        <f t="shared" si="17"/>
        <v>-0.62408025375624754</v>
      </c>
    </row>
    <row r="51" spans="1:29">
      <c r="A51" s="11">
        <v>37987</v>
      </c>
      <c r="B51" s="11">
        <v>38442</v>
      </c>
      <c r="C51" s="56">
        <v>2</v>
      </c>
      <c r="D51" s="12">
        <f t="shared" si="18"/>
        <v>1117613.054550726</v>
      </c>
      <c r="E51" s="5">
        <f t="shared" si="0"/>
        <v>-8685.1948056660713</v>
      </c>
      <c r="F51" s="5">
        <f t="shared" si="10"/>
        <v>-1331.2127827284937</v>
      </c>
      <c r="G51" s="5">
        <f t="shared" si="11"/>
        <v>-7353.9820229375773</v>
      </c>
      <c r="H51" s="5">
        <f t="shared" si="1"/>
        <v>-1397.0163181884075</v>
      </c>
      <c r="I51" s="5">
        <f t="shared" si="2"/>
        <v>-186.26884242512099</v>
      </c>
      <c r="J51" s="5">
        <f t="shared" si="3"/>
        <v>-94.053788077379437</v>
      </c>
      <c r="K51" s="5">
        <f t="shared" si="12"/>
        <v>-116674.68536391313</v>
      </c>
      <c r="L51" s="5">
        <f t="shared" si="13"/>
        <v>9166.6666666666661</v>
      </c>
      <c r="M51" s="5">
        <f>(D51-$J$10)+SUM($G$37:G51)+SUM($H$37:H51)+SUM($I$37:I51)+SUM($J$37:J51)+SUM($L$37:L51)-$J$20-(D51*$K$27)</f>
        <v>-5748.3534318486709</v>
      </c>
      <c r="N51" s="62">
        <f>(-1*$J$10*$K$12)+SUM($E$37:E51)+SUM($H$37:H51)+SUM($I$37:I51)+SUM($J$37:J51)+K51</f>
        <v>-369714.77801279398</v>
      </c>
      <c r="O51" s="63">
        <f>(D51-$J$10)+SUM($L$37:L51)</f>
        <v>245113.05455072597</v>
      </c>
      <c r="P51" s="72">
        <f t="shared" si="4"/>
        <v>-0.28087001602000755</v>
      </c>
      <c r="Q51" s="80">
        <f t="shared" si="19"/>
        <v>-10362.533754356979</v>
      </c>
      <c r="R51" s="80">
        <f t="shared" si="14"/>
        <v>9166.6666666666661</v>
      </c>
      <c r="S51" s="72"/>
      <c r="T51" s="72">
        <f t="shared" si="5"/>
        <v>-0.33702121438531235</v>
      </c>
      <c r="U51" s="5">
        <f t="shared" si="20"/>
        <v>151137.41785247767</v>
      </c>
      <c r="V51" s="5">
        <f t="shared" si="6"/>
        <v>-2511.3741785247767</v>
      </c>
      <c r="W51" s="5">
        <f t="shared" si="7"/>
        <v>-1195.8670876903132</v>
      </c>
      <c r="X51" s="5">
        <f t="shared" si="21"/>
        <v>0</v>
      </c>
      <c r="Y51" s="12">
        <f t="shared" si="8"/>
        <v>48626.043673952889</v>
      </c>
      <c r="Z51" s="75">
        <f>(-1*$J$10*$K$12)+V51+SUM($W$37:W51)</f>
        <v>-128051.46682740556</v>
      </c>
      <c r="AA51" s="66">
        <f>U51-$U$37+SUM($X$48:X51)</f>
        <v>51137.417852477665</v>
      </c>
      <c r="AB51" s="70">
        <f t="shared" si="9"/>
        <v>-0.52114145101651421</v>
      </c>
      <c r="AC51" s="71">
        <f t="shared" si="17"/>
        <v>-0.6006494957109445</v>
      </c>
    </row>
    <row r="52" spans="1:29">
      <c r="A52" s="11">
        <v>37987</v>
      </c>
      <c r="B52" s="11">
        <v>38472</v>
      </c>
      <c r="C52" s="56">
        <v>2</v>
      </c>
      <c r="D52" s="12">
        <f t="shared" si="18"/>
        <v>1126525.0579928895</v>
      </c>
      <c r="E52" s="5">
        <f t="shared" si="0"/>
        <v>-8685.1948056660713</v>
      </c>
      <c r="F52" s="5">
        <f t="shared" si="10"/>
        <v>-1342.3062225845647</v>
      </c>
      <c r="G52" s="5">
        <f t="shared" si="11"/>
        <v>-7342.8885830815061</v>
      </c>
      <c r="H52" s="5">
        <f t="shared" si="1"/>
        <v>-1408.1563224911117</v>
      </c>
      <c r="I52" s="5">
        <f t="shared" si="2"/>
        <v>-187.75417633214826</v>
      </c>
      <c r="J52" s="5">
        <f t="shared" si="3"/>
        <v>-93.425709752378879</v>
      </c>
      <c r="K52" s="5">
        <f t="shared" si="12"/>
        <v>-117142.5655446267</v>
      </c>
      <c r="L52" s="5">
        <f t="shared" si="13"/>
        <v>9166.6666666666661</v>
      </c>
      <c r="M52" s="5">
        <f>(D52-$J$10)+SUM($G$37:G52)+SUM($H$37:H52)+SUM($I$37:I52)+SUM($J$37:J52)+SUM($L$37:L52)-$J$20-(D52*$K$27)</f>
        <v>2830.2117046108324</v>
      </c>
      <c r="N52" s="62">
        <f>(-1*$J$10*$K$12)+SUM($E$37:E52)+SUM($H$37:H52)+SUM($I$37:I52)+SUM($J$37:J52)+K52</f>
        <v>-380557.18920774921</v>
      </c>
      <c r="O52" s="63">
        <f>(D52-$J$10)+SUM($L$37:L52)</f>
        <v>263191.72465955617</v>
      </c>
      <c r="P52" s="72">
        <f t="shared" si="4"/>
        <v>-0.24233631376650036</v>
      </c>
      <c r="Q52" s="80">
        <f t="shared" si="19"/>
        <v>-10374.531014241709</v>
      </c>
      <c r="R52" s="80">
        <f t="shared" si="14"/>
        <v>9166.6666666666661</v>
      </c>
      <c r="S52" s="72"/>
      <c r="T52" s="72">
        <f t="shared" si="5"/>
        <v>-0.3084042763520683</v>
      </c>
      <c r="U52" s="5">
        <f t="shared" si="20"/>
        <v>154665.42687208662</v>
      </c>
      <c r="V52" s="5">
        <f t="shared" si="6"/>
        <v>-2546.6542687208662</v>
      </c>
      <c r="W52" s="5">
        <f t="shared" si="7"/>
        <v>-1207.8643475750441</v>
      </c>
      <c r="X52" s="5">
        <f t="shared" si="21"/>
        <v>0</v>
      </c>
      <c r="Y52" s="12">
        <f t="shared" si="8"/>
        <v>52118.77260336576</v>
      </c>
      <c r="Z52" s="75">
        <f>(-1*$J$10*$K$12)+V52+SUM($W$37:W52)</f>
        <v>-129294.6112651767</v>
      </c>
      <c r="AA52" s="66">
        <f>U52-$U$37+SUM($X$48:X52)</f>
        <v>54665.426872086624</v>
      </c>
      <c r="AB52" s="70">
        <f t="shared" si="9"/>
        <v>-0.47683863676867222</v>
      </c>
      <c r="AC52" s="71">
        <f t="shared" si="17"/>
        <v>-0.57720258920945589</v>
      </c>
    </row>
    <row r="53" spans="1:29">
      <c r="A53" s="11">
        <v>37987</v>
      </c>
      <c r="B53" s="11">
        <v>38503</v>
      </c>
      <c r="C53" s="56">
        <v>2</v>
      </c>
      <c r="D53" s="12">
        <f t="shared" si="18"/>
        <v>1135508.1270020038</v>
      </c>
      <c r="E53" s="5">
        <f t="shared" si="0"/>
        <v>-8685.1948056660713</v>
      </c>
      <c r="F53" s="5">
        <f t="shared" si="10"/>
        <v>-1353.4921077727695</v>
      </c>
      <c r="G53" s="5">
        <f t="shared" si="11"/>
        <v>-7331.7026978933009</v>
      </c>
      <c r="H53" s="5">
        <f t="shared" si="1"/>
        <v>-1419.3851587525048</v>
      </c>
      <c r="I53" s="5">
        <f t="shared" si="2"/>
        <v>-189.25135450033397</v>
      </c>
      <c r="J53" s="5">
        <f t="shared" si="3"/>
        <v>-92.794256763415731</v>
      </c>
      <c r="K53" s="5">
        <f t="shared" si="12"/>
        <v>-117614.17666760521</v>
      </c>
      <c r="L53" s="5">
        <f t="shared" si="13"/>
        <v>9166.6666666666661</v>
      </c>
      <c r="M53" s="5">
        <f>(D53-$J$10)+SUM($G$37:G53)+SUM($H$37:H53)+SUM($I$37:I53)+SUM($J$37:J53)+SUM($L$37:L53)-$J$20-(D53*$K$27)</f>
        <v>11475.202789503732</v>
      </c>
      <c r="N53" s="62">
        <f>(-1*$J$10*$K$12)+SUM($E$37:E53)+SUM($H$37:H53)+SUM($I$37:I53)+SUM($J$37:J53)+K53</f>
        <v>-391415.42590641009</v>
      </c>
      <c r="O53" s="63">
        <f>(D53-$J$10)+SUM($L$37:L53)</f>
        <v>281341.46033533715</v>
      </c>
      <c r="P53" s="72">
        <f t="shared" si="4"/>
        <v>-0.20829938462609432</v>
      </c>
      <c r="Q53" s="80">
        <f t="shared" si="19"/>
        <v>-10386.625575682327</v>
      </c>
      <c r="R53" s="80">
        <f t="shared" si="14"/>
        <v>9166.6666666666661</v>
      </c>
      <c r="S53" s="72"/>
      <c r="T53" s="72">
        <f t="shared" si="5"/>
        <v>-0.28122030529627701</v>
      </c>
      <c r="U53" s="5">
        <f t="shared" si="20"/>
        <v>158259.62877328511</v>
      </c>
      <c r="V53" s="5">
        <f t="shared" si="6"/>
        <v>-2582.5962877328511</v>
      </c>
      <c r="W53" s="5">
        <f t="shared" si="7"/>
        <v>-1219.9589090156596</v>
      </c>
      <c r="X53" s="5">
        <f t="shared" si="21"/>
        <v>0</v>
      </c>
      <c r="Y53" s="12">
        <f t="shared" si="8"/>
        <v>55677.032485552256</v>
      </c>
      <c r="Z53" s="75">
        <f>(-1*$J$10*$K$12)+V53+SUM($W$37:W53)</f>
        <v>-130550.51219320434</v>
      </c>
      <c r="AA53" s="66">
        <f>U53-$U$37+SUM($X$48:X53)</f>
        <v>58259.628773285105</v>
      </c>
      <c r="AB53" s="70">
        <f t="shared" si="9"/>
        <v>-0.43489148933025124</v>
      </c>
      <c r="AC53" s="71">
        <f t="shared" si="17"/>
        <v>-0.55373879585347396</v>
      </c>
    </row>
    <row r="54" spans="1:29">
      <c r="A54" s="11">
        <v>37987</v>
      </c>
      <c r="B54" s="11">
        <v>38533</v>
      </c>
      <c r="C54" s="56">
        <v>2</v>
      </c>
      <c r="D54" s="12">
        <f t="shared" si="18"/>
        <v>1144562.8282648793</v>
      </c>
      <c r="E54" s="5">
        <f t="shared" si="0"/>
        <v>-8685.1948056660713</v>
      </c>
      <c r="F54" s="5">
        <f t="shared" si="10"/>
        <v>-1364.7712086708759</v>
      </c>
      <c r="G54" s="5">
        <f t="shared" si="11"/>
        <v>-7320.4235969951951</v>
      </c>
      <c r="H54" s="5">
        <f t="shared" si="1"/>
        <v>-1430.7035353310991</v>
      </c>
      <c r="I54" s="5">
        <f t="shared" si="2"/>
        <v>-190.76047137747989</v>
      </c>
      <c r="J54" s="5">
        <f t="shared" si="3"/>
        <v>-92.159415814785945</v>
      </c>
      <c r="K54" s="5">
        <f t="shared" si="12"/>
        <v>-118089.54848390617</v>
      </c>
      <c r="L54" s="5">
        <f t="shared" si="13"/>
        <v>9166.6666666666661</v>
      </c>
      <c r="M54" s="5">
        <f>(D54-$J$10)+SUM($G$37:G54)+SUM($H$37:H54)+SUM($I$37:I54)+SUM($J$37:J54)+SUM($L$37:L54)-$J$20-(D54*$K$27)</f>
        <v>20187.151883226325</v>
      </c>
      <c r="N54" s="62">
        <f>(-1*$J$10*$K$12)+SUM($E$37:E54)+SUM($H$37:H54)+SUM($I$37:I54)+SUM($J$37:J54)+K54</f>
        <v>-402289.61595090048</v>
      </c>
      <c r="O54" s="63">
        <f>(D54-$J$10)+SUM($L$37:L54)</f>
        <v>299562.8282648793</v>
      </c>
      <c r="P54" s="72">
        <f t="shared" si="4"/>
        <v>-0.17889592460742978</v>
      </c>
      <c r="Q54" s="80">
        <f t="shared" si="19"/>
        <v>-10398.818228189435</v>
      </c>
      <c r="R54" s="80">
        <f t="shared" si="14"/>
        <v>9166.6666666666661</v>
      </c>
      <c r="S54" s="72"/>
      <c r="T54" s="72">
        <f t="shared" si="5"/>
        <v>-0.25535530526484929</v>
      </c>
      <c r="U54" s="5">
        <f t="shared" si="20"/>
        <v>161921.13572523225</v>
      </c>
      <c r="V54" s="5">
        <f t="shared" si="6"/>
        <v>-2619.2113572523226</v>
      </c>
      <c r="W54" s="5">
        <f t="shared" si="7"/>
        <v>-1232.1515615227702</v>
      </c>
      <c r="X54" s="5">
        <f t="shared" si="21"/>
        <v>0</v>
      </c>
      <c r="Y54" s="12">
        <f t="shared" si="8"/>
        <v>59301.924367979926</v>
      </c>
      <c r="Z54" s="75">
        <f>(-1*$J$10*$K$12)+V54+SUM($W$37:W54)</f>
        <v>-131819.27882424658</v>
      </c>
      <c r="AA54" s="66">
        <f>U54-$U$37+SUM($X$48:X54)</f>
        <v>61921.135725232249</v>
      </c>
      <c r="AB54" s="70">
        <f t="shared" si="9"/>
        <v>-0.39655318560835018</v>
      </c>
      <c r="AC54" s="71">
        <f t="shared" si="17"/>
        <v>-0.53025736237116627</v>
      </c>
    </row>
    <row r="55" spans="1:29">
      <c r="A55" s="11">
        <v>37987</v>
      </c>
      <c r="B55" s="11">
        <v>38564</v>
      </c>
      <c r="C55" s="56">
        <v>2</v>
      </c>
      <c r="D55" s="12">
        <f t="shared" si="18"/>
        <v>1153689.7329871666</v>
      </c>
      <c r="E55" s="5">
        <f t="shared" si="0"/>
        <v>-8685.1948056660713</v>
      </c>
      <c r="F55" s="5">
        <f t="shared" si="10"/>
        <v>-1376.1443020764666</v>
      </c>
      <c r="G55" s="5">
        <f t="shared" si="11"/>
        <v>-7309.050503589604</v>
      </c>
      <c r="H55" s="5">
        <f t="shared" si="1"/>
        <v>-1442.1121662339583</v>
      </c>
      <c r="I55" s="5">
        <f t="shared" si="2"/>
        <v>-192.28162216452779</v>
      </c>
      <c r="J55" s="5">
        <f t="shared" si="3"/>
        <v>-91.521173618215684</v>
      </c>
      <c r="K55" s="5">
        <f t="shared" si="12"/>
        <v>-118568.71098182625</v>
      </c>
      <c r="L55" s="5">
        <f t="shared" si="13"/>
        <v>9166.6666666666661</v>
      </c>
      <c r="M55" s="5">
        <f>(D55-$J$10)+SUM($G$37:G55)+SUM($H$37:H55)+SUM($I$37:I55)+SUM($J$37:J55)+SUM($L$37:L55)-$J$20-(D55*$K$27)</f>
        <v>28966.595308653938</v>
      </c>
      <c r="N55" s="62">
        <f>(-1*$J$10*$K$12)+SUM($E$37:E55)+SUM($H$37:H55)+SUM($I$37:I55)+SUM($J$37:J55)+K55</f>
        <v>-413179.88821650337</v>
      </c>
      <c r="O55" s="63">
        <f>(D55-$J$10)+SUM($L$37:L55)</f>
        <v>317856.39965383324</v>
      </c>
      <c r="P55" s="72">
        <f t="shared" si="4"/>
        <v>-0.15288245346161625</v>
      </c>
      <c r="Q55" s="80">
        <f t="shared" si="19"/>
        <v>-10411.109767682774</v>
      </c>
      <c r="R55" s="80">
        <f t="shared" si="14"/>
        <v>9166.6666666666661</v>
      </c>
      <c r="S55" s="72"/>
      <c r="T55" s="72">
        <f t="shared" si="5"/>
        <v>-0.23070699054142077</v>
      </c>
      <c r="U55" s="5">
        <f t="shared" si="20"/>
        <v>165651.07772540578</v>
      </c>
      <c r="V55" s="5">
        <f t="shared" si="6"/>
        <v>-2656.5107772540578</v>
      </c>
      <c r="W55" s="5">
        <f t="shared" si="7"/>
        <v>-1244.443101016107</v>
      </c>
      <c r="X55" s="5">
        <f t="shared" si="21"/>
        <v>0</v>
      </c>
      <c r="Y55" s="12">
        <f t="shared" si="8"/>
        <v>62994.566948151718</v>
      </c>
      <c r="Z55" s="75">
        <f>(-1*$J$10*$K$12)+V55+SUM($W$37:W55)</f>
        <v>-133101.02134526442</v>
      </c>
      <c r="AA55" s="66">
        <f>U55-$U$37+SUM($X$48:X55)</f>
        <v>65651.077725405776</v>
      </c>
      <c r="AB55" s="70">
        <f t="shared" si="9"/>
        <v>-0.36050746315687315</v>
      </c>
      <c r="AC55" s="71">
        <f t="shared" si="17"/>
        <v>-0.50675752100273752</v>
      </c>
    </row>
    <row r="56" spans="1:29">
      <c r="A56" s="11">
        <v>37987</v>
      </c>
      <c r="B56" s="11">
        <v>38595</v>
      </c>
      <c r="C56" s="56">
        <v>2</v>
      </c>
      <c r="D56" s="12">
        <f t="shared" si="18"/>
        <v>1162889.4169293907</v>
      </c>
      <c r="E56" s="5">
        <f t="shared" si="0"/>
        <v>-8685.1948056660713</v>
      </c>
      <c r="F56" s="5">
        <f t="shared" si="10"/>
        <v>-1387.612171260437</v>
      </c>
      <c r="G56" s="5">
        <f t="shared" si="11"/>
        <v>-7297.5826344056331</v>
      </c>
      <c r="H56" s="5">
        <f t="shared" si="1"/>
        <v>-1453.6117711617383</v>
      </c>
      <c r="I56" s="5">
        <f t="shared" si="2"/>
        <v>-193.81490282156514</v>
      </c>
      <c r="J56" s="5">
        <f t="shared" si="3"/>
        <v>-90.879516893868939</v>
      </c>
      <c r="K56" s="5">
        <f t="shared" si="12"/>
        <v>-119051.69438879302</v>
      </c>
      <c r="L56" s="5">
        <f t="shared" si="13"/>
        <v>9166.6666666666661</v>
      </c>
      <c r="M56" s="5">
        <f>(D56-$J$10)+SUM($G$37:G56)+SUM($H$37:H56)+SUM($I$37:I56)+SUM($J$37:J56)+SUM($L$37:L56)-$J$20-(D56*$K$27)</f>
        <v>37814.07368529513</v>
      </c>
      <c r="N56" s="62">
        <f>(-1*$J$10*$K$12)+SUM($E$37:E56)+SUM($H$37:H56)+SUM($I$37:I56)+SUM($J$37:J56)+K56</f>
        <v>-424086.37262001343</v>
      </c>
      <c r="O56" s="63">
        <f>(D56-$J$10)+SUM($L$37:L56)</f>
        <v>336222.750262724</v>
      </c>
      <c r="P56" s="72">
        <f t="shared" si="4"/>
        <v>-0.13009765701516082</v>
      </c>
      <c r="Q56" s="80">
        <f t="shared" si="19"/>
        <v>-10423.500996543244</v>
      </c>
      <c r="R56" s="80">
        <f t="shared" si="14"/>
        <v>9166.6666666666661</v>
      </c>
      <c r="S56" s="72"/>
      <c r="T56" s="72">
        <f t="shared" si="5"/>
        <v>-0.20718331931881315</v>
      </c>
      <c r="U56" s="5">
        <f t="shared" si="20"/>
        <v>169450.60287905126</v>
      </c>
      <c r="V56" s="5">
        <f t="shared" si="6"/>
        <v>-2694.5060287905126</v>
      </c>
      <c r="W56" s="5">
        <f t="shared" si="7"/>
        <v>-1256.8343298765774</v>
      </c>
      <c r="X56" s="5">
        <f t="shared" si="21"/>
        <v>0</v>
      </c>
      <c r="Y56" s="12">
        <f t="shared" si="8"/>
        <v>66756.096850260757</v>
      </c>
      <c r="Z56" s="75">
        <f>(-1*$J$10*$K$12)+V56+SUM($W$37:W56)</f>
        <v>-134395.85092667743</v>
      </c>
      <c r="AA56" s="66">
        <f>U56-$U$37+SUM($X$48:X56)</f>
        <v>69450.602879051265</v>
      </c>
      <c r="AB56" s="70">
        <f t="shared" si="9"/>
        <v>-0.32720960487524353</v>
      </c>
      <c r="AC56" s="71">
        <f t="shared" si="17"/>
        <v>-0.48323848987762619</v>
      </c>
    </row>
    <row r="57" spans="1:29">
      <c r="A57" s="11">
        <v>37987</v>
      </c>
      <c r="B57" s="11">
        <v>38625</v>
      </c>
      <c r="C57" s="56">
        <v>2</v>
      </c>
      <c r="D57" s="12">
        <f t="shared" si="18"/>
        <v>1172162.4604432718</v>
      </c>
      <c r="E57" s="5">
        <f t="shared" si="0"/>
        <v>-8685.1948056660713</v>
      </c>
      <c r="F57" s="5">
        <f t="shared" si="10"/>
        <v>-1399.1756060209407</v>
      </c>
      <c r="G57" s="5">
        <f t="shared" si="11"/>
        <v>-7286.0191996451304</v>
      </c>
      <c r="H57" s="5">
        <f t="shared" si="1"/>
        <v>-1465.2030755540898</v>
      </c>
      <c r="I57" s="5">
        <f t="shared" si="2"/>
        <v>-195.36041007387863</v>
      </c>
      <c r="J57" s="5">
        <f t="shared" si="3"/>
        <v>-90.234432371362558</v>
      </c>
      <c r="K57" s="5">
        <f t="shared" si="12"/>
        <v>-119538.52917327177</v>
      </c>
      <c r="L57" s="5">
        <f t="shared" si="13"/>
        <v>9166.6666666666661</v>
      </c>
      <c r="M57" s="5">
        <f>(D57-$J$10)+SUM($G$37:G57)+SUM($H$37:H57)+SUM($I$37:I57)+SUM($J$37:J57)+SUM($L$37:L57)-$J$20-(D57*$K$27)</f>
        <v>46730.131963719628</v>
      </c>
      <c r="N57" s="62">
        <f>(-1*$J$10*$K$12)+SUM($E$37:E57)+SUM($H$37:H57)+SUM($I$37:I57)+SUM($J$37:J57)+K57</f>
        <v>-435009.20012815751</v>
      </c>
      <c r="O57" s="63">
        <f>(D57-$J$10)+SUM($L$37:L57)</f>
        <v>354662.46044327173</v>
      </c>
      <c r="P57" s="72">
        <f t="shared" si="4"/>
        <v>-0.11025756860594418</v>
      </c>
      <c r="Q57" s="80">
        <f t="shared" si="19"/>
        <v>-10435.992723665402</v>
      </c>
      <c r="R57" s="80">
        <f t="shared" si="14"/>
        <v>9166.6666666666661</v>
      </c>
      <c r="S57" s="72"/>
      <c r="T57" s="72">
        <f t="shared" si="5"/>
        <v>-0.18470124232134613</v>
      </c>
      <c r="U57" s="5">
        <f t="shared" si="20"/>
        <v>173320.87768296263</v>
      </c>
      <c r="V57" s="5">
        <f t="shared" si="6"/>
        <v>-2733.208776829626</v>
      </c>
      <c r="W57" s="5">
        <f t="shared" si="7"/>
        <v>-1269.3260569987362</v>
      </c>
      <c r="X57" s="5">
        <f t="shared" si="21"/>
        <v>0</v>
      </c>
      <c r="Y57" s="12">
        <f t="shared" si="8"/>
        <v>70587.668906133011</v>
      </c>
      <c r="Z57" s="75">
        <f>(-1*$J$10*$K$12)+V57+SUM($W$37:W57)</f>
        <v>-135703.87973171531</v>
      </c>
      <c r="AA57" s="66">
        <f>U57-$U$37+SUM($X$48:X57)</f>
        <v>73320.877682962629</v>
      </c>
      <c r="AB57" s="70">
        <f t="shared" si="9"/>
        <v>-0.29686191266350909</v>
      </c>
      <c r="AC57" s="71">
        <f t="shared" si="17"/>
        <v>-0.4596994733833919</v>
      </c>
    </row>
    <row r="58" spans="1:29">
      <c r="A58" s="11">
        <v>37987</v>
      </c>
      <c r="B58" s="11">
        <v>38656</v>
      </c>
      <c r="C58" s="56">
        <v>2</v>
      </c>
      <c r="D58" s="12">
        <f t="shared" si="18"/>
        <v>1181509.4485083357</v>
      </c>
      <c r="E58" s="5">
        <f t="shared" si="0"/>
        <v>-8685.1948056660713</v>
      </c>
      <c r="F58" s="5">
        <f t="shared" si="10"/>
        <v>-1410.835402737782</v>
      </c>
      <c r="G58" s="5">
        <f t="shared" si="11"/>
        <v>-7274.3594029282885</v>
      </c>
      <c r="H58" s="5">
        <f t="shared" si="1"/>
        <v>-1476.8868106354196</v>
      </c>
      <c r="I58" s="5">
        <f t="shared" si="2"/>
        <v>-196.91824141805594</v>
      </c>
      <c r="J58" s="5">
        <f t="shared" si="3"/>
        <v>-89.585906790809545</v>
      </c>
      <c r="K58" s="5">
        <f t="shared" si="12"/>
        <v>-120029.24604668762</v>
      </c>
      <c r="L58" s="5">
        <f t="shared" si="13"/>
        <v>9166.6666666666661</v>
      </c>
      <c r="M58" s="5">
        <f>(D58-$J$10)+SUM($G$37:G58)+SUM($H$37:H58)+SUM($I$37:I58)+SUM($J$37:J58)+SUM($L$37:L58)-$J$20-(D58*$K$27)</f>
        <v>55715.31946026181</v>
      </c>
      <c r="N58" s="62">
        <f>(-1*$J$10*$K$12)+SUM($E$37:E58)+SUM($H$37:H58)+SUM($I$37:I58)+SUM($J$37:J58)+K58</f>
        <v>-445948.50276608369</v>
      </c>
      <c r="O58" s="63">
        <f>(D58-$J$10)+SUM($L$37:L58)</f>
        <v>373176.11517500237</v>
      </c>
      <c r="P58" s="72">
        <f t="shared" si="4"/>
        <v>-9.2624198490819515E-2</v>
      </c>
      <c r="Q58" s="80">
        <f t="shared" si="19"/>
        <v>-10448.585764510357</v>
      </c>
      <c r="R58" s="80">
        <f t="shared" si="14"/>
        <v>9166.6666666666661</v>
      </c>
      <c r="S58" s="72"/>
      <c r="T58" s="72">
        <f t="shared" si="5"/>
        <v>-0.16318563049252596</v>
      </c>
      <c r="U58" s="5">
        <f t="shared" si="20"/>
        <v>177263.08731366036</v>
      </c>
      <c r="V58" s="5">
        <f t="shared" si="6"/>
        <v>-2772.6308731366034</v>
      </c>
      <c r="W58" s="5">
        <f t="shared" si="7"/>
        <v>-1281.9190978436902</v>
      </c>
      <c r="X58" s="5">
        <f t="shared" si="21"/>
        <v>0</v>
      </c>
      <c r="Y58" s="12">
        <f t="shared" si="8"/>
        <v>74490.456440523762</v>
      </c>
      <c r="Z58" s="75">
        <f>(-1*$J$10*$K$12)+V58+SUM($W$37:W58)</f>
        <v>-137025.22092586596</v>
      </c>
      <c r="AA58" s="66">
        <f>U58-$U$37+SUM($X$48:X58)</f>
        <v>77263.087313660362</v>
      </c>
      <c r="AB58" s="70">
        <f t="shared" si="9"/>
        <v>-0.26845410706011241</v>
      </c>
      <c r="AC58" s="71">
        <f t="shared" si="17"/>
        <v>-0.436139662526349</v>
      </c>
    </row>
    <row r="59" spans="1:29">
      <c r="A59" s="11">
        <v>37987</v>
      </c>
      <c r="B59" s="11">
        <v>38686</v>
      </c>
      <c r="C59" s="56">
        <v>2</v>
      </c>
      <c r="D59" s="12">
        <f t="shared" si="18"/>
        <v>1190930.9707688179</v>
      </c>
      <c r="E59" s="5">
        <f t="shared" si="0"/>
        <v>-8685.1948056660713</v>
      </c>
      <c r="F59" s="5">
        <f t="shared" si="10"/>
        <v>-1422.5923644272634</v>
      </c>
      <c r="G59" s="5">
        <f t="shared" si="11"/>
        <v>-7262.6024412388078</v>
      </c>
      <c r="H59" s="5">
        <f t="shared" si="1"/>
        <v>-1488.6637134610226</v>
      </c>
      <c r="I59" s="5">
        <f t="shared" si="2"/>
        <v>-198.48849512813635</v>
      </c>
      <c r="J59" s="5">
        <f t="shared" si="3"/>
        <v>-88.933926903866933</v>
      </c>
      <c r="K59" s="5">
        <f t="shared" si="12"/>
        <v>-120523.87596536294</v>
      </c>
      <c r="L59" s="5">
        <f t="shared" si="13"/>
        <v>9166.6666666666661</v>
      </c>
      <c r="M59" s="5">
        <f>(D59-$J$10)+SUM($G$37:G59)+SUM($H$37:H59)+SUM($I$37:I59)+SUM($J$37:J59)+SUM($L$37:L59)-$J$20-(D59*$K$27)</f>
        <v>64770.18989200348</v>
      </c>
      <c r="N59" s="62">
        <f>(-1*$J$10*$K$12)+SUM($E$37:E59)+SUM($H$37:H59)+SUM($I$37:I59)+SUM($J$37:J59)+K59</f>
        <v>-456904.41362591815</v>
      </c>
      <c r="O59" s="63">
        <f>(D59-$J$10)+SUM($L$37:L59)</f>
        <v>391764.30410215119</v>
      </c>
      <c r="P59" s="72">
        <f t="shared" si="4"/>
        <v>-7.7176841502271304E-2</v>
      </c>
      <c r="Q59" s="80">
        <f t="shared" si="19"/>
        <v>-10461.280941159097</v>
      </c>
      <c r="R59" s="80">
        <f t="shared" si="14"/>
        <v>9166.6666666666661</v>
      </c>
      <c r="S59" s="72"/>
      <c r="T59" s="72">
        <f t="shared" si="5"/>
        <v>-0.14256835255064793</v>
      </c>
      <c r="U59" s="5">
        <f t="shared" si="20"/>
        <v>181278.43592003529</v>
      </c>
      <c r="V59" s="5">
        <f t="shared" si="6"/>
        <v>-2812.7843592003528</v>
      </c>
      <c r="W59" s="5">
        <f t="shared" si="7"/>
        <v>-1294.6142744924309</v>
      </c>
      <c r="X59" s="5">
        <f t="shared" si="21"/>
        <v>0</v>
      </c>
      <c r="Y59" s="12">
        <f t="shared" si="8"/>
        <v>78465.651560834944</v>
      </c>
      <c r="Z59" s="75">
        <f>(-1*$J$10*$K$12)+V59+SUM($W$37:W59)</f>
        <v>-138359.98868642215</v>
      </c>
      <c r="AA59" s="66">
        <f>U59-$U$37+SUM($X$48:X59)</f>
        <v>81278.435920035292</v>
      </c>
      <c r="AB59" s="70">
        <f t="shared" si="9"/>
        <v>-0.24254068247330163</v>
      </c>
      <c r="AC59" s="71">
        <f t="shared" si="17"/>
        <v>-0.41255823528401686</v>
      </c>
    </row>
    <row r="60" spans="1:29">
      <c r="A60" s="11">
        <v>37987</v>
      </c>
      <c r="B60" s="11">
        <v>38717</v>
      </c>
      <c r="C60" s="56">
        <v>2</v>
      </c>
      <c r="D60" s="12">
        <f t="shared" si="18"/>
        <v>1200427.6215708591</v>
      </c>
      <c r="E60" s="5">
        <f t="shared" si="0"/>
        <v>-8685.1948056660713</v>
      </c>
      <c r="F60" s="5">
        <f t="shared" si="10"/>
        <v>-1434.4473007974907</v>
      </c>
      <c r="G60" s="5">
        <f t="shared" si="11"/>
        <v>-7250.7475048685801</v>
      </c>
      <c r="H60" s="5">
        <f t="shared" si="1"/>
        <v>-1500.5345269635739</v>
      </c>
      <c r="I60" s="5">
        <f t="shared" si="2"/>
        <v>-200.07127026180987</v>
      </c>
      <c r="J60" s="5">
        <f t="shared" si="3"/>
        <v>-88.278479474808222</v>
      </c>
      <c r="K60" s="5">
        <f t="shared" si="12"/>
        <v>-121022.45013247011</v>
      </c>
      <c r="L60" s="5">
        <f t="shared" si="13"/>
        <v>9166.6666666666661</v>
      </c>
      <c r="M60" s="5">
        <f>(D60-$J$10)+SUM($G$37:G60)+SUM($H$37:H60)+SUM($I$37:I60)+SUM($J$37:J60)+SUM($L$37:L60)-$J$20-(D60*$K$27)</f>
        <v>73895.301412035391</v>
      </c>
      <c r="N60" s="62">
        <f>(-1*$J$10*$K$12)+SUM($E$37:E60)+SUM($H$37:H60)+SUM($I$37:I60)+SUM($J$37:J60)+K60</f>
        <v>-467877.06687539164</v>
      </c>
      <c r="O60" s="63">
        <f>(D60-$J$10)+SUM($L$37:L60)</f>
        <v>410427.62157085899</v>
      </c>
      <c r="P60" s="72">
        <f t="shared" si="4"/>
        <v>-6.3403757498400715E-2</v>
      </c>
      <c r="Q60" s="80">
        <f t="shared" si="19"/>
        <v>-10474.079082366263</v>
      </c>
      <c r="R60" s="80">
        <f t="shared" si="14"/>
        <v>9166.6666666666661</v>
      </c>
      <c r="S60" s="72"/>
      <c r="T60" s="72">
        <f t="shared" si="5"/>
        <v>-0.12278747853190462</v>
      </c>
      <c r="U60" s="5">
        <f t="shared" si="20"/>
        <v>185368.14692052678</v>
      </c>
      <c r="V60" s="5">
        <f t="shared" si="6"/>
        <v>-2853.6814692052676</v>
      </c>
      <c r="W60" s="5">
        <f t="shared" si="7"/>
        <v>-1307.412415699597</v>
      </c>
      <c r="X60" s="5">
        <f t="shared" si="21"/>
        <v>0</v>
      </c>
      <c r="Y60" s="12">
        <f t="shared" si="8"/>
        <v>82514.465451321506</v>
      </c>
      <c r="Z60" s="75">
        <f>(-1*$J$10*$K$12)+V60+SUM($W$37:W60)</f>
        <v>-139708.29821212665</v>
      </c>
      <c r="AA60" s="66">
        <f>U60-$U$37+SUM($X$48:X60)</f>
        <v>85368.146920526779</v>
      </c>
      <c r="AB60" s="70">
        <f t="shared" si="9"/>
        <v>-0.21830591466319177</v>
      </c>
      <c r="AC60" s="71">
        <f t="shared" si="17"/>
        <v>-0.38895435694945113</v>
      </c>
    </row>
    <row r="61" spans="1:29" hidden="1">
      <c r="A61" s="11">
        <v>37987</v>
      </c>
      <c r="B61" s="11">
        <v>38748</v>
      </c>
      <c r="C61" s="56">
        <v>3</v>
      </c>
      <c r="D61" s="12">
        <f t="shared" si="18"/>
        <v>1210000</v>
      </c>
      <c r="E61" s="5">
        <f t="shared" si="0"/>
        <v>-8685.1948056660713</v>
      </c>
      <c r="F61" s="5">
        <f t="shared" si="10"/>
        <v>-1446.4010283041362</v>
      </c>
      <c r="G61" s="5">
        <f t="shared" si="11"/>
        <v>-7238.7937773619351</v>
      </c>
      <c r="H61" s="5">
        <f t="shared" si="1"/>
        <v>-1512.5</v>
      </c>
      <c r="I61" s="5">
        <f t="shared" si="2"/>
        <v>-201.66666666666666</v>
      </c>
      <c r="J61" s="5">
        <f t="shared" si="3"/>
        <v>-463.45288461494079</v>
      </c>
      <c r="K61" s="5">
        <f t="shared" si="12"/>
        <v>-121525</v>
      </c>
      <c r="L61" s="5">
        <f t="shared" si="13"/>
        <v>10083.333333333334</v>
      </c>
      <c r="M61" s="5">
        <f>(D61-$J$10)+SUM($G$37:G61)+SUM($H$37:H61)+SUM($I$37:I61)+SUM($J$37:J61)+SUM($L$37:L61)-$J$20-(D61*$K$27)</f>
        <v>83632.049978336174</v>
      </c>
      <c r="N61" s="62">
        <f>(-1*$J$10*$K$12)+SUM($E$37:E61)+SUM($H$37:H61)+SUM($I$37:I61)+SUM($J$37:J61)+K61</f>
        <v>-479242.43109986914</v>
      </c>
      <c r="O61" s="63">
        <f>(D61-$J$10)+SUM($L$37:L61)</f>
        <v>430083.33333333326</v>
      </c>
      <c r="P61" s="72">
        <f t="shared" si="4"/>
        <v>-5.0585145866605744E-2</v>
      </c>
      <c r="Q61" s="80">
        <f t="shared" si="19"/>
        <v>-10862.814356947678</v>
      </c>
      <c r="R61" s="80">
        <f t="shared" si="14"/>
        <v>10083.333333333334</v>
      </c>
      <c r="S61" s="72"/>
      <c r="T61" s="72">
        <f t="shared" si="5"/>
        <v>-0.10257668056168348</v>
      </c>
      <c r="U61" s="5">
        <f t="shared" si="20"/>
        <v>189533.46330490516</v>
      </c>
      <c r="V61" s="5">
        <f t="shared" si="6"/>
        <v>-2895.3346330490517</v>
      </c>
      <c r="W61" s="5">
        <f t="shared" si="7"/>
        <v>-779.48102361434474</v>
      </c>
      <c r="X61" s="5">
        <f t="shared" si="21"/>
        <v>0</v>
      </c>
      <c r="Y61" s="12">
        <f t="shared" si="8"/>
        <v>86638.128671856117</v>
      </c>
      <c r="Z61" s="75">
        <f>(-1*$J$10*$K$12)+V61+SUM($W$37:W61)</f>
        <v>-140529.4323995848</v>
      </c>
      <c r="AA61" s="66">
        <f>U61-$U$37+SUM($X$48:X61)</f>
        <v>89533.463304905163</v>
      </c>
      <c r="AB61" s="70">
        <f t="shared" si="9"/>
        <v>-0.19444217709430883</v>
      </c>
      <c r="AC61" s="71">
        <f t="shared" si="17"/>
        <v>-0.36288461586948179</v>
      </c>
    </row>
    <row r="62" spans="1:29" hidden="1">
      <c r="A62" s="11">
        <v>37987</v>
      </c>
      <c r="B62" s="11">
        <v>38776</v>
      </c>
      <c r="C62" s="56">
        <v>3</v>
      </c>
      <c r="D62" s="12">
        <f t="shared" si="18"/>
        <v>1219648.7099189735</v>
      </c>
      <c r="E62" s="5">
        <f t="shared" si="0"/>
        <v>-8685.1948056660713</v>
      </c>
      <c r="F62" s="5">
        <f t="shared" si="10"/>
        <v>-1458.4543702066708</v>
      </c>
      <c r="G62" s="5">
        <f t="shared" si="11"/>
        <v>-7226.7404354594</v>
      </c>
      <c r="H62" s="5">
        <f t="shared" si="1"/>
        <v>-1524.5608873987169</v>
      </c>
      <c r="I62" s="5">
        <f t="shared" si="2"/>
        <v>-203.27478498649558</v>
      </c>
      <c r="J62" s="5">
        <f t="shared" si="3"/>
        <v>-462.79046245037591</v>
      </c>
      <c r="K62" s="5">
        <f t="shared" si="12"/>
        <v>-122031.55727074613</v>
      </c>
      <c r="L62" s="5">
        <f t="shared" si="13"/>
        <v>10083.333333333334</v>
      </c>
      <c r="M62" s="5">
        <f>(D62-$J$10)+SUM($G$37:G62)+SUM($H$37:H62)+SUM($I$37:I62)+SUM($J$37:J62)+SUM($L$37:L62)-$J$20-(D62*$K$27)</f>
        <v>93440.169389601942</v>
      </c>
      <c r="N62" s="62">
        <f>(-1*$J$10*$K$12)+SUM($E$37:E62)+SUM($H$37:H62)+SUM($I$37:I62)+SUM($J$37:J62)+K62</f>
        <v>-490624.80931111693</v>
      </c>
      <c r="O62" s="63">
        <f>(D62-$J$10)+SUM($L$37:L62)</f>
        <v>449815.37658564013</v>
      </c>
      <c r="P62" s="72">
        <f t="shared" si="4"/>
        <v>-3.9377988567513872E-2</v>
      </c>
      <c r="Q62" s="80">
        <f t="shared" si="19"/>
        <v>-10875.820940501659</v>
      </c>
      <c r="R62" s="80">
        <f t="shared" si="14"/>
        <v>10083.333333333334</v>
      </c>
      <c r="S62" s="72"/>
      <c r="T62" s="72">
        <f t="shared" si="5"/>
        <v>-8.3178493934656622E-2</v>
      </c>
      <c r="U62" s="5">
        <f t="shared" si="20"/>
        <v>193226.53473543396</v>
      </c>
      <c r="V62" s="5">
        <f t="shared" si="6"/>
        <v>-2932.2653473543396</v>
      </c>
      <c r="W62" s="5">
        <f t="shared" si="7"/>
        <v>-792.48760716832567</v>
      </c>
      <c r="X62" s="5">
        <f t="shared" si="21"/>
        <v>0</v>
      </c>
      <c r="Y62" s="12">
        <f t="shared" si="8"/>
        <v>90294.269388079614</v>
      </c>
      <c r="Z62" s="75">
        <f>(-1*$J$10*$K$12)+V62+SUM($W$37:W62)</f>
        <v>-141358.85072105841</v>
      </c>
      <c r="AA62" s="66">
        <f>U62-$U$37+SUM($X$48:X62)</f>
        <v>93226.534735433961</v>
      </c>
      <c r="AB62" s="70">
        <f t="shared" si="9"/>
        <v>-0.17516401602393236</v>
      </c>
      <c r="AC62" s="71">
        <f t="shared" si="17"/>
        <v>-0.34049736355457022</v>
      </c>
    </row>
    <row r="63" spans="1:29" hidden="1">
      <c r="A63" s="11">
        <v>37987</v>
      </c>
      <c r="B63" s="11">
        <v>38807</v>
      </c>
      <c r="C63" s="56">
        <v>3</v>
      </c>
      <c r="D63" s="12">
        <f t="shared" si="18"/>
        <v>1229374.3600057987</v>
      </c>
      <c r="E63" s="5">
        <f t="shared" si="0"/>
        <v>-8685.1948056660713</v>
      </c>
      <c r="F63" s="5">
        <f t="shared" si="10"/>
        <v>-1470.60815662506</v>
      </c>
      <c r="G63" s="5">
        <f t="shared" si="11"/>
        <v>-7214.5866490410117</v>
      </c>
      <c r="H63" s="5">
        <f t="shared" si="1"/>
        <v>-1536.7179500072482</v>
      </c>
      <c r="I63" s="5">
        <f t="shared" si="2"/>
        <v>-204.89572666763311</v>
      </c>
      <c r="J63" s="5">
        <f t="shared" si="3"/>
        <v>-462.12453312315034</v>
      </c>
      <c r="K63" s="5">
        <f t="shared" si="12"/>
        <v>-122542.15390030443</v>
      </c>
      <c r="L63" s="5">
        <f t="shared" si="13"/>
        <v>10083.333333333334</v>
      </c>
      <c r="M63" s="5">
        <f>(D63-$J$10)+SUM($G$37:G63)+SUM($H$37:H63)+SUM($I$37:I63)+SUM($J$37:J63)+SUM($L$37:L63)-$J$20-(D63*$K$27)</f>
        <v>103320.23132136319</v>
      </c>
      <c r="N63" s="62">
        <f>(-1*$J$10*$K$12)+SUM($E$37:E63)+SUM($H$37:H63)+SUM($I$37:I63)+SUM($J$37:J63)+K63</f>
        <v>-502024.3389561394</v>
      </c>
      <c r="O63" s="63">
        <f>(D63-$J$10)+SUM($L$37:L63)</f>
        <v>469624.36000579869</v>
      </c>
      <c r="P63" s="72">
        <f t="shared" si="4"/>
        <v>-2.925990739884006E-2</v>
      </c>
      <c r="Q63" s="80">
        <f t="shared" si="19"/>
        <v>-10888.933015464105</v>
      </c>
      <c r="R63" s="80">
        <f t="shared" si="14"/>
        <v>10083.333333333334</v>
      </c>
      <c r="S63" s="72"/>
      <c r="T63" s="72">
        <f t="shared" si="5"/>
        <v>-6.453866164678404E-2</v>
      </c>
      <c r="U63" s="5">
        <f t="shared" si="20"/>
        <v>196989.35084154306</v>
      </c>
      <c r="V63" s="5">
        <f t="shared" si="6"/>
        <v>-2969.8935084154309</v>
      </c>
      <c r="W63" s="5">
        <f t="shared" si="7"/>
        <v>-805.599682130769</v>
      </c>
      <c r="X63" s="5">
        <f t="shared" si="21"/>
        <v>0</v>
      </c>
      <c r="Y63" s="12">
        <f t="shared" si="8"/>
        <v>94019.457333127619</v>
      </c>
      <c r="Z63" s="75">
        <f>(-1*$J$10*$K$12)+V63+SUM($W$37:W63)</f>
        <v>-142202.07856425026</v>
      </c>
      <c r="AA63" s="66">
        <f>U63-$U$37+SUM($X$48:X63)</f>
        <v>96989.350841543055</v>
      </c>
      <c r="AB63" s="70">
        <f t="shared" si="9"/>
        <v>-0.15660933063401003</v>
      </c>
      <c r="AC63" s="71">
        <f t="shared" si="17"/>
        <v>-0.31794702425730736</v>
      </c>
    </row>
    <row r="64" spans="1:29" hidden="1">
      <c r="A64" s="11">
        <v>37987</v>
      </c>
      <c r="B64" s="11">
        <v>38837</v>
      </c>
      <c r="C64" s="56">
        <v>3</v>
      </c>
      <c r="D64" s="12">
        <f t="shared" si="18"/>
        <v>1239177.5637921786</v>
      </c>
      <c r="E64" s="5">
        <f t="shared" si="0"/>
        <v>-8685.1948056660713</v>
      </c>
      <c r="F64" s="5">
        <f t="shared" si="10"/>
        <v>-1482.8632245969352</v>
      </c>
      <c r="G64" s="5">
        <f t="shared" si="11"/>
        <v>-7202.3315810691347</v>
      </c>
      <c r="H64" s="5">
        <f t="shared" si="1"/>
        <v>-1548.9719547402231</v>
      </c>
      <c r="I64" s="5">
        <f t="shared" si="2"/>
        <v>-206.52959396536312</v>
      </c>
      <c r="J64" s="5">
        <f t="shared" si="3"/>
        <v>-461.45508345903136</v>
      </c>
      <c r="K64" s="5">
        <f t="shared" si="12"/>
        <v>-123056.82209908939</v>
      </c>
      <c r="L64" s="5">
        <f t="shared" si="13"/>
        <v>10083.333333333334</v>
      </c>
      <c r="M64" s="5">
        <f>(D64-$J$10)+SUM($G$37:G64)+SUM($H$37:H64)+SUM($I$37:I64)+SUM($J$37:J64)+SUM($L$37:L64)-$J$20-(D64*$K$27)</f>
        <v>113272.81202905771</v>
      </c>
      <c r="N64" s="62">
        <f>(-1*$J$10*$K$12)+SUM($E$37:E64)+SUM($H$37:H64)+SUM($I$37:I64)+SUM($J$37:J64)+K64</f>
        <v>-513441.15859275497</v>
      </c>
      <c r="O64" s="63">
        <f>(D64-$J$10)+SUM($L$37:L64)</f>
        <v>489510.8971255119</v>
      </c>
      <c r="P64" s="72">
        <f t="shared" si="4"/>
        <v>-2.0286669265028638E-2</v>
      </c>
      <c r="Q64" s="80">
        <f t="shared" si="19"/>
        <v>-10902.151437830689</v>
      </c>
      <c r="R64" s="80">
        <f t="shared" si="14"/>
        <v>10083.333333333334</v>
      </c>
      <c r="S64" s="72"/>
      <c r="T64" s="72">
        <f t="shared" si="5"/>
        <v>-4.6607602578709106E-2</v>
      </c>
      <c r="U64" s="5">
        <f t="shared" si="20"/>
        <v>200823.08648371178</v>
      </c>
      <c r="V64" s="5">
        <f t="shared" si="6"/>
        <v>-3008.2308648371181</v>
      </c>
      <c r="W64" s="5">
        <f t="shared" si="7"/>
        <v>-818.81810449735485</v>
      </c>
      <c r="X64" s="5">
        <f t="shared" si="21"/>
        <v>0</v>
      </c>
      <c r="Y64" s="12">
        <f t="shared" si="8"/>
        <v>97814.855618874659</v>
      </c>
      <c r="Z64" s="75">
        <f>(-1*$J$10*$K$12)+V64+SUM($W$37:W64)</f>
        <v>-143059.23402516931</v>
      </c>
      <c r="AA64" s="66">
        <f>U64-$U$37+SUM($X$48:X64)</f>
        <v>100823.08648371178</v>
      </c>
      <c r="AB64" s="70">
        <f t="shared" si="9"/>
        <v>-0.13950501065181561</v>
      </c>
      <c r="AC64" s="71">
        <f t="shared" si="17"/>
        <v>-0.29523538154850359</v>
      </c>
    </row>
    <row r="65" spans="1:29" hidden="1">
      <c r="A65" s="11">
        <v>37987</v>
      </c>
      <c r="B65" s="11">
        <v>38868</v>
      </c>
      <c r="C65" s="56">
        <v>2.5330434782608702</v>
      </c>
      <c r="D65" s="12">
        <f t="shared" si="18"/>
        <v>1249058.9397022044</v>
      </c>
      <c r="E65" s="5">
        <f t="shared" si="0"/>
        <v>-8685.1948056660713</v>
      </c>
      <c r="F65" s="5">
        <f t="shared" si="10"/>
        <v>-1495.2204181352429</v>
      </c>
      <c r="G65" s="5">
        <f t="shared" si="11"/>
        <v>-7189.9743875308277</v>
      </c>
      <c r="H65" s="5">
        <f t="shared" si="1"/>
        <v>-1561.3236746277555</v>
      </c>
      <c r="I65" s="5">
        <f t="shared" si="2"/>
        <v>-208.17648995036743</v>
      </c>
      <c r="J65" s="5">
        <f t="shared" si="3"/>
        <v>-460.78210030199745</v>
      </c>
      <c r="K65" s="5">
        <f t="shared" si="12"/>
        <v>-123575.59433436574</v>
      </c>
      <c r="L65" s="5">
        <f t="shared" si="13"/>
        <v>10083.333333333334</v>
      </c>
      <c r="M65" s="5">
        <f>(D65-$J$10)+SUM($G$37:G65)+SUM($H$37:H65)+SUM($I$37:I65)+SUM($J$37:J65)+SUM($L$37:L65)-$J$20-(D65*$K$27)</f>
        <v>123298.49238472956</v>
      </c>
      <c r="N65" s="62">
        <f>(-1*$J$10*$K$12)+SUM($E$37:E65)+SUM($H$37:H65)+SUM($I$37:I65)+SUM($J$37:J65)+K65</f>
        <v>-524875.40789857751</v>
      </c>
      <c r="O65" s="63">
        <f>(D65-$J$10)+SUM($L$37:L65)</f>
        <v>509475.60636887106</v>
      </c>
      <c r="P65" s="72">
        <f t="shared" si="4"/>
        <v>-1.2261678621987925E-2</v>
      </c>
      <c r="Q65" s="80">
        <f t="shared" si="19"/>
        <v>-10915.477070546192</v>
      </c>
      <c r="R65" s="80">
        <f t="shared" si="14"/>
        <v>10083.333333333334</v>
      </c>
      <c r="S65" s="72"/>
      <c r="T65" s="72">
        <f t="shared" si="5"/>
        <v>-2.9339918193847223E-2</v>
      </c>
      <c r="U65" s="5">
        <f t="shared" si="20"/>
        <v>204728.93537801196</v>
      </c>
      <c r="V65" s="5">
        <f t="shared" si="6"/>
        <v>-3047.2893537801197</v>
      </c>
      <c r="W65" s="5">
        <f t="shared" si="7"/>
        <v>-832.14373721285779</v>
      </c>
      <c r="X65" s="5">
        <f t="shared" si="21"/>
        <v>0</v>
      </c>
      <c r="Y65" s="12">
        <f t="shared" si="8"/>
        <v>101681.64602423184</v>
      </c>
      <c r="Z65" s="75">
        <f>(-1*$J$10*$K$12)+V65+SUM($W$37:W65)</f>
        <v>-143930.43625132515</v>
      </c>
      <c r="AA65" s="66">
        <f>U65-$U$37+SUM($X$48:X65)</f>
        <v>104728.93537801196</v>
      </c>
      <c r="AB65" s="70">
        <f t="shared" si="9"/>
        <v>-0.1234216841000423</v>
      </c>
      <c r="AC65" s="71">
        <f t="shared" si="17"/>
        <v>-0.27236421909304309</v>
      </c>
    </row>
    <row r="66" spans="1:29" hidden="1">
      <c r="A66" s="11">
        <v>37987</v>
      </c>
      <c r="B66" s="11">
        <v>38898</v>
      </c>
      <c r="C66" s="56">
        <v>2.5956521739130398</v>
      </c>
      <c r="D66" s="12">
        <f t="shared" si="18"/>
        <v>1259019.1110913674</v>
      </c>
      <c r="E66" s="5">
        <f t="shared" si="0"/>
        <v>-8685.1948056660713</v>
      </c>
      <c r="F66" s="5">
        <f t="shared" si="10"/>
        <v>-1507.68058828637</v>
      </c>
      <c r="G66" s="5">
        <f t="shared" si="11"/>
        <v>-7177.5142173797003</v>
      </c>
      <c r="H66" s="5">
        <f t="shared" si="1"/>
        <v>-1573.7738888642091</v>
      </c>
      <c r="I66" s="5">
        <f t="shared" si="2"/>
        <v>-209.83651851522791</v>
      </c>
      <c r="J66" s="5">
        <f t="shared" si="3"/>
        <v>-460.10557051542071</v>
      </c>
      <c r="K66" s="5">
        <f t="shared" si="12"/>
        <v>-124098.50333229679</v>
      </c>
      <c r="L66" s="5">
        <f t="shared" si="13"/>
        <v>10083.333333333334</v>
      </c>
      <c r="M66" s="5">
        <f>(D66-$J$10)+SUM($G$37:G66)+SUM($H$37:H66)+SUM($I$37:I66)+SUM($J$37:J66)+SUM($L$37:L66)-$J$20-(D66*$K$27)</f>
        <v>133397.85791402025</v>
      </c>
      <c r="N66" s="62">
        <f>(-1*$J$10*$K$12)+SUM($E$37:E66)+SUM($H$37:H66)+SUM($I$37:I66)+SUM($J$37:J66)+K66</f>
        <v>-536327.22768006963</v>
      </c>
      <c r="O66" s="63">
        <f>(D66-$J$10)+SUM($L$37:L66)</f>
        <v>529519.11109136743</v>
      </c>
      <c r="P66" s="72">
        <f t="shared" si="4"/>
        <v>-5.1054236069231936E-3</v>
      </c>
      <c r="Q66" s="80">
        <f t="shared" si="19"/>
        <v>-10928.910783560928</v>
      </c>
      <c r="R66" s="80">
        <f t="shared" si="14"/>
        <v>10083.333333333334</v>
      </c>
      <c r="S66" s="72"/>
      <c r="T66" s="72">
        <f t="shared" si="5"/>
        <v>-1.2693960398302537E-2</v>
      </c>
      <c r="U66" s="5">
        <f t="shared" si="20"/>
        <v>208708.11039183228</v>
      </c>
      <c r="V66" s="5">
        <f t="shared" si="6"/>
        <v>-3087.0811039183227</v>
      </c>
      <c r="W66" s="5">
        <f t="shared" si="7"/>
        <v>-845.57745022759502</v>
      </c>
      <c r="X66" s="5">
        <f t="shared" si="21"/>
        <v>0</v>
      </c>
      <c r="Y66" s="12">
        <f t="shared" si="8"/>
        <v>105621.02928791396</v>
      </c>
      <c r="Z66" s="75">
        <f>(-1*$J$10*$K$12)+V66+SUM($W$37:W66)</f>
        <v>-144815.80545169095</v>
      </c>
      <c r="AA66" s="66">
        <f>U66-$U$37+SUM($X$48:X66)</f>
        <v>108708.11039183228</v>
      </c>
      <c r="AB66" s="70">
        <f t="shared" si="9"/>
        <v>-0.10855129244176263</v>
      </c>
      <c r="AC66" s="71">
        <f t="shared" si="17"/>
        <v>-0.24933531907816389</v>
      </c>
    </row>
    <row r="67" spans="1:29" hidden="1">
      <c r="A67" s="11">
        <v>37987</v>
      </c>
      <c r="B67" s="11">
        <v>38929</v>
      </c>
      <c r="C67" s="56">
        <v>2.6582608695652201</v>
      </c>
      <c r="D67" s="12">
        <f t="shared" si="18"/>
        <v>1269058.7062858837</v>
      </c>
      <c r="E67" s="5">
        <f t="shared" si="0"/>
        <v>-8685.1948056660713</v>
      </c>
      <c r="F67" s="5">
        <f t="shared" si="10"/>
        <v>-1520.2445931887564</v>
      </c>
      <c r="G67" s="5">
        <f t="shared" si="11"/>
        <v>-7164.9502124773144</v>
      </c>
      <c r="H67" s="5">
        <f t="shared" si="1"/>
        <v>-1586.3233828573545</v>
      </c>
      <c r="I67" s="5">
        <f t="shared" si="2"/>
        <v>-211.50978438098062</v>
      </c>
      <c r="J67" s="5">
        <f t="shared" si="3"/>
        <v>-459.42548098325079</v>
      </c>
      <c r="K67" s="5">
        <f t="shared" si="12"/>
        <v>-124625.5820800089</v>
      </c>
      <c r="L67" s="5">
        <f t="shared" si="13"/>
        <v>10083.333333333334</v>
      </c>
      <c r="M67" s="5">
        <f>(D67-$J$10)+SUM($G$37:G67)+SUM($H$37:H67)+SUM($I$37:I67)+SUM($J$37:J67)+SUM($L$37:L67)-$J$20-(D67*$K$27)</f>
        <v>143571.49883345878</v>
      </c>
      <c r="N67" s="62">
        <f>(-1*$J$10*$K$12)+SUM($E$37:E67)+SUM($H$37:H67)+SUM($I$37:I67)+SUM($J$37:J67)+K67</f>
        <v>-547796.75988166931</v>
      </c>
      <c r="O67" s="63">
        <f>(D67-$J$10)+SUM($L$37:L67)</f>
        <v>549642.03961921693</v>
      </c>
      <c r="P67" s="72">
        <f t="shared" si="4"/>
        <v>1.303878874997473E-3</v>
      </c>
      <c r="Q67" s="80">
        <f t="shared" si="19"/>
        <v>-10942.453453887656</v>
      </c>
      <c r="R67" s="80">
        <f t="shared" si="14"/>
        <v>10083.333333333334</v>
      </c>
      <c r="S67" s="72"/>
      <c r="T67" s="72">
        <f t="shared" si="5"/>
        <v>3.3685481052246908E-3</v>
      </c>
      <c r="U67" s="5">
        <f t="shared" si="20"/>
        <v>212761.84384418777</v>
      </c>
      <c r="V67" s="5">
        <f t="shared" si="6"/>
        <v>-3127.6184384418775</v>
      </c>
      <c r="W67" s="5">
        <f t="shared" si="7"/>
        <v>-859.12012055432319</v>
      </c>
      <c r="X67" s="5">
        <f t="shared" si="21"/>
        <v>0</v>
      </c>
      <c r="Y67" s="12">
        <f t="shared" si="8"/>
        <v>109634.22540574589</v>
      </c>
      <c r="Z67" s="75">
        <f>(-1*$J$10*$K$12)+V67+SUM($W$37:W67)</f>
        <v>-145715.46290676884</v>
      </c>
      <c r="AA67" s="66">
        <f>U67-$U$37+SUM($X$48:X67)</f>
        <v>112761.84384418777</v>
      </c>
      <c r="AB67" s="70">
        <f t="shared" si="9"/>
        <v>-9.4564830303046826E-2</v>
      </c>
      <c r="AC67" s="71">
        <f t="shared" si="17"/>
        <v>-0.22615046066638336</v>
      </c>
    </row>
    <row r="68" spans="1:29" hidden="1">
      <c r="A68" s="11">
        <v>37987</v>
      </c>
      <c r="B68" s="11">
        <v>38960</v>
      </c>
      <c r="C68" s="56">
        <v>2.7208695652173902</v>
      </c>
      <c r="D68" s="12">
        <f t="shared" si="18"/>
        <v>1279178.3586223302</v>
      </c>
      <c r="E68" s="5">
        <f t="shared" si="0"/>
        <v>-8685.1948056660713</v>
      </c>
      <c r="F68" s="5">
        <f t="shared" si="10"/>
        <v>-1532.9132981319963</v>
      </c>
      <c r="G68" s="5">
        <f t="shared" si="11"/>
        <v>-7152.281507534075</v>
      </c>
      <c r="H68" s="5">
        <f t="shared" si="1"/>
        <v>-1598.9729482779128</v>
      </c>
      <c r="I68" s="5">
        <f t="shared" si="2"/>
        <v>-213.1963931037217</v>
      </c>
      <c r="J68" s="5">
        <f t="shared" si="3"/>
        <v>-458.74181861122554</v>
      </c>
      <c r="K68" s="5">
        <f t="shared" si="12"/>
        <v>-125156.86382767235</v>
      </c>
      <c r="L68" s="5">
        <f t="shared" si="13"/>
        <v>10083.333333333334</v>
      </c>
      <c r="M68" s="5">
        <f>(D68-$J$10)+SUM($G$37:G68)+SUM($H$37:H68)+SUM($I$37:I68)+SUM($J$37:J68)+SUM($L$37:L68)-$J$20-(D68*$K$27)</f>
        <v>153820.01008804826</v>
      </c>
      <c r="N68" s="62">
        <f>(-1*$J$10*$K$12)+SUM($E$37:E68)+SUM($H$37:H68)+SUM($I$37:I68)+SUM($J$37:J68)+K68</f>
        <v>-559284.14759499161</v>
      </c>
      <c r="O68" s="63">
        <f>(D68-$J$10)+SUM($L$37:L68)</f>
        <v>569845.02528899675</v>
      </c>
      <c r="P68" s="72">
        <f t="shared" si="4"/>
        <v>7.0421258064379587E-3</v>
      </c>
      <c r="Q68" s="80">
        <f t="shared" si="19"/>
        <v>-10956.105965658933</v>
      </c>
      <c r="R68" s="80">
        <f t="shared" si="14"/>
        <v>10083.333333333334</v>
      </c>
      <c r="S68" s="72"/>
      <c r="T68" s="72">
        <f t="shared" si="5"/>
        <v>1.8882848261332911E-2</v>
      </c>
      <c r="U68" s="5">
        <f t="shared" si="20"/>
        <v>216891.38781068445</v>
      </c>
      <c r="V68" s="5">
        <f t="shared" si="6"/>
        <v>-3168.9138781068445</v>
      </c>
      <c r="W68" s="5">
        <f t="shared" si="7"/>
        <v>-872.77263232559733</v>
      </c>
      <c r="X68" s="5">
        <f t="shared" si="21"/>
        <v>0</v>
      </c>
      <c r="Y68" s="12">
        <f t="shared" si="8"/>
        <v>113722.4739325776</v>
      </c>
      <c r="Z68" s="75">
        <f>(-1*$J$10*$K$12)+V68+SUM($W$37:W68)</f>
        <v>-146629.5309787594</v>
      </c>
      <c r="AA68" s="66">
        <f>U68-$U$37+SUM($X$48:X68)</f>
        <v>116891.38781068445</v>
      </c>
      <c r="AB68" s="70">
        <f t="shared" si="9"/>
        <v>-8.1513547897015703E-2</v>
      </c>
      <c r="AC68" s="71">
        <f t="shared" si="17"/>
        <v>-0.20281141847465084</v>
      </c>
    </row>
    <row r="69" spans="1:29" hidden="1">
      <c r="A69" s="11">
        <v>37987</v>
      </c>
      <c r="B69" s="11">
        <v>38990</v>
      </c>
      <c r="C69" s="56">
        <v>2.7834782608695599</v>
      </c>
      <c r="D69" s="12">
        <f t="shared" si="18"/>
        <v>1289378.7064875993</v>
      </c>
      <c r="E69" s="5">
        <f t="shared" si="0"/>
        <v>-8685.1948056660713</v>
      </c>
      <c r="F69" s="5">
        <f t="shared" si="10"/>
        <v>-1545.6875756164293</v>
      </c>
      <c r="G69" s="5">
        <f t="shared" si="11"/>
        <v>-7139.5072300496413</v>
      </c>
      <c r="H69" s="5">
        <f t="shared" si="1"/>
        <v>-1611.7233831094991</v>
      </c>
      <c r="I69" s="5">
        <f t="shared" si="2"/>
        <v>-214.89645108126658</v>
      </c>
      <c r="J69" s="5">
        <f t="shared" si="3"/>
        <v>-458.05457032810079</v>
      </c>
      <c r="K69" s="5">
        <f t="shared" si="12"/>
        <v>-125692.38209059897</v>
      </c>
      <c r="L69" s="5">
        <f t="shared" si="13"/>
        <v>10083.333333333334</v>
      </c>
      <c r="M69" s="5">
        <f>(D69-$J$10)+SUM($G$37:G69)+SUM($H$37:H69)+SUM($I$37:I69)+SUM($J$37:J69)+SUM($L$37:L69)-$J$20-(D69*$K$27)</f>
        <v>164143.9913891555</v>
      </c>
      <c r="N69" s="62">
        <f>(-1*$J$10*$K$12)+SUM($E$37:E69)+SUM($H$37:H69)+SUM($I$37:I69)+SUM($J$37:J69)+K69</f>
        <v>-570789.53506810323</v>
      </c>
      <c r="O69" s="63">
        <f>(D69-$J$10)+SUM($L$37:L69)</f>
        <v>590128.70648759918</v>
      </c>
      <c r="P69" s="72">
        <f t="shared" si="4"/>
        <v>1.2199274511532026E-2</v>
      </c>
      <c r="Q69" s="80">
        <f t="shared" si="19"/>
        <v>-10969.869210184936</v>
      </c>
      <c r="R69" s="80">
        <f t="shared" si="14"/>
        <v>10083.333333333334</v>
      </c>
      <c r="S69" s="72"/>
      <c r="T69" s="72">
        <f t="shared" si="5"/>
        <v>3.3881440060369208E-2</v>
      </c>
      <c r="U69" s="5">
        <f t="shared" si="20"/>
        <v>221098.01443321104</v>
      </c>
      <c r="V69" s="5">
        <f t="shared" si="6"/>
        <v>-3210.9801443321103</v>
      </c>
      <c r="W69" s="5">
        <f t="shared" si="7"/>
        <v>-886.5358768516038</v>
      </c>
      <c r="X69" s="5">
        <f t="shared" si="21"/>
        <v>0</v>
      </c>
      <c r="Y69" s="12">
        <f t="shared" si="8"/>
        <v>117887.03428887893</v>
      </c>
      <c r="Z69" s="75">
        <f>(-1*$J$10*$K$12)+V69+SUM($W$37:W69)</f>
        <v>-147558.13312183626</v>
      </c>
      <c r="AA69" s="66">
        <f>U69-$U$37+SUM($X$48:X69)</f>
        <v>121098.01443321104</v>
      </c>
      <c r="AB69" s="70">
        <f t="shared" si="9"/>
        <v>-6.9391186667039903E-2</v>
      </c>
      <c r="AC69" s="71">
        <f t="shared" si="17"/>
        <v>-0.17931996108122045</v>
      </c>
    </row>
    <row r="70" spans="1:29" hidden="1">
      <c r="A70" s="11">
        <v>37987</v>
      </c>
      <c r="B70" s="11">
        <v>39021</v>
      </c>
      <c r="C70" s="56">
        <v>2.8460869565217402</v>
      </c>
      <c r="D70" s="12">
        <f t="shared" si="18"/>
        <v>1299660.3933591696</v>
      </c>
      <c r="E70" s="5">
        <f t="shared" si="0"/>
        <v>-8685.1948056660713</v>
      </c>
      <c r="F70" s="5">
        <f t="shared" si="10"/>
        <v>-1558.5683054132328</v>
      </c>
      <c r="G70" s="5">
        <f t="shared" si="11"/>
        <v>-7126.626500252838</v>
      </c>
      <c r="H70" s="5">
        <f t="shared" si="1"/>
        <v>-1624.575491698962</v>
      </c>
      <c r="I70" s="5">
        <f t="shared" si="2"/>
        <v>-216.6100655598616</v>
      </c>
      <c r="J70" s="5">
        <f t="shared" si="3"/>
        <v>-457.36372308688516</v>
      </c>
      <c r="K70" s="5">
        <f t="shared" si="12"/>
        <v>-126232.17065135641</v>
      </c>
      <c r="L70" s="5">
        <f t="shared" si="13"/>
        <v>10083.333333333334</v>
      </c>
      <c r="M70" s="5">
        <f>(D70-$J$10)+SUM($G$37:G70)+SUM($H$37:H70)+SUM($I$37:I70)+SUM($J$37:J70)+SUM($L$37:L70)-$J$20-(D70*$K$27)</f>
        <v>174544.04725270317</v>
      </c>
      <c r="N70" s="62">
        <f>(-1*$J$10*$K$12)+SUM($E$37:E70)+SUM($H$37:H70)+SUM($I$37:I70)+SUM($J$37:J70)+K70</f>
        <v>-582313.06771487242</v>
      </c>
      <c r="O70" s="63">
        <f>(D70-$J$10)+SUM($L$37:L70)</f>
        <v>610493.72669250285</v>
      </c>
      <c r="P70" s="72">
        <f t="shared" si="4"/>
        <v>1.6822549083571288E-2</v>
      </c>
      <c r="Q70" s="80">
        <f t="shared" si="19"/>
        <v>-10983.74408601178</v>
      </c>
      <c r="R70" s="80">
        <f t="shared" si="14"/>
        <v>10083.333333333334</v>
      </c>
      <c r="S70" s="72"/>
      <c r="T70" s="72">
        <f t="shared" si="5"/>
        <v>4.8394344108088939E-2</v>
      </c>
      <c r="U70" s="5">
        <f t="shared" si="20"/>
        <v>225383.01623443066</v>
      </c>
      <c r="V70" s="5">
        <f t="shared" si="6"/>
        <v>-3253.8301623443067</v>
      </c>
      <c r="W70" s="5">
        <f t="shared" si="7"/>
        <v>-900.41075267844599</v>
      </c>
      <c r="X70" s="5">
        <f t="shared" si="21"/>
        <v>0</v>
      </c>
      <c r="Y70" s="12">
        <f t="shared" si="8"/>
        <v>122129.18607208635</v>
      </c>
      <c r="Z70" s="75">
        <f>(-1*$J$10*$K$12)+V70+SUM($W$37:W70)</f>
        <v>-148501.39389252692</v>
      </c>
      <c r="AA70" s="66">
        <f>U70-$U$37+SUM($X$48:X70)</f>
        <v>125383.01623443066</v>
      </c>
      <c r="AB70" s="70">
        <f t="shared" si="9"/>
        <v>-5.7985623652480632E-2</v>
      </c>
      <c r="AC70" s="71">
        <f t="shared" si="17"/>
        <v>-0.15567784956165082</v>
      </c>
    </row>
    <row r="71" spans="1:29" hidden="1">
      <c r="A71" s="11">
        <v>37987</v>
      </c>
      <c r="B71" s="11">
        <v>39051</v>
      </c>
      <c r="C71" s="56">
        <v>2.9086956521739098</v>
      </c>
      <c r="D71" s="12">
        <f t="shared" si="18"/>
        <v>1310024.0678456998</v>
      </c>
      <c r="E71" s="5">
        <f t="shared" si="0"/>
        <v>-8685.1948056660713</v>
      </c>
      <c r="F71" s="5">
        <f t="shared" si="10"/>
        <v>-1571.5563746250098</v>
      </c>
      <c r="G71" s="5">
        <f t="shared" si="11"/>
        <v>-7113.6384310410613</v>
      </c>
      <c r="H71" s="5">
        <f t="shared" si="1"/>
        <v>-1637.5300848071247</v>
      </c>
      <c r="I71" s="5">
        <f t="shared" si="2"/>
        <v>-218.33734464094996</v>
      </c>
      <c r="J71" s="5">
        <f t="shared" si="3"/>
        <v>-456.6692638661217</v>
      </c>
      <c r="K71" s="5">
        <f t="shared" si="12"/>
        <v>-126776.26356189925</v>
      </c>
      <c r="L71" s="5">
        <f t="shared" si="13"/>
        <v>10083.333333333334</v>
      </c>
      <c r="M71" s="5">
        <f>(D71-$J$10)+SUM($G$37:G71)+SUM($H$37:H71)+SUM($I$37:I71)+SUM($J$37:J71)+SUM($L$37:L71)-$J$20-(D71*$K$27)</f>
        <v>185020.78703766863</v>
      </c>
      <c r="N71" s="62">
        <f>(-1*$J$10*$K$12)+SUM($E$37:E71)+SUM($H$37:H71)+SUM($I$37:I71)+SUM($J$37:J71)+K71</f>
        <v>-593854.89212439547</v>
      </c>
      <c r="O71" s="63">
        <f>(D71-$J$10)+SUM($L$37:L71)</f>
        <v>630940.73451236635</v>
      </c>
      <c r="P71" s="72">
        <f t="shared" si="4"/>
        <v>2.0998041992982899E-2</v>
      </c>
      <c r="Q71" s="80">
        <f t="shared" si="19"/>
        <v>-10997.731498980269</v>
      </c>
      <c r="R71" s="80">
        <f t="shared" si="14"/>
        <v>10083.333333333334</v>
      </c>
      <c r="S71" s="72"/>
      <c r="T71" s="72">
        <f t="shared" si="5"/>
        <v>6.2449333801568606E-2</v>
      </c>
      <c r="U71" s="5">
        <f t="shared" si="20"/>
        <v>229747.70643714632</v>
      </c>
      <c r="V71" s="5">
        <f t="shared" si="6"/>
        <v>-3297.4770643714633</v>
      </c>
      <c r="W71" s="5">
        <f t="shared" si="7"/>
        <v>-914.39816564693365</v>
      </c>
      <c r="X71" s="5">
        <f t="shared" si="21"/>
        <v>0</v>
      </c>
      <c r="Y71" s="12">
        <f t="shared" si="8"/>
        <v>126450.22937277486</v>
      </c>
      <c r="Z71" s="75">
        <f>(-1*$J$10*$K$12)+V71+SUM($W$37:W71)</f>
        <v>-149459.43896020099</v>
      </c>
      <c r="AA71" s="66">
        <f>U71-$U$37+SUM($X$48:X71)</f>
        <v>129747.70643714632</v>
      </c>
      <c r="AB71" s="70">
        <f t="shared" si="9"/>
        <v>-4.7359777803440459E-2</v>
      </c>
      <c r="AC71" s="71">
        <f t="shared" si="17"/>
        <v>-0.13188683605525667</v>
      </c>
    </row>
    <row r="72" spans="1:29">
      <c r="A72" s="11">
        <v>37987</v>
      </c>
      <c r="B72" s="11">
        <v>39082</v>
      </c>
      <c r="C72" s="56">
        <v>2.9713043478260901</v>
      </c>
      <c r="D72" s="12">
        <f t="shared" si="18"/>
        <v>1320470.3837279452</v>
      </c>
      <c r="E72" s="5">
        <f t="shared" si="0"/>
        <v>-8685.1948056660713</v>
      </c>
      <c r="F72" s="5">
        <f t="shared" si="10"/>
        <v>-1584.6526777468848</v>
      </c>
      <c r="G72" s="5">
        <f t="shared" si="11"/>
        <v>-7100.542127919186</v>
      </c>
      <c r="H72" s="5">
        <f t="shared" si="1"/>
        <v>-1650.5879796599313</v>
      </c>
      <c r="I72" s="5">
        <f t="shared" si="2"/>
        <v>-220.07839728799084</v>
      </c>
      <c r="J72" s="5">
        <f t="shared" si="3"/>
        <v>-455.9711796711523</v>
      </c>
      <c r="K72" s="5">
        <f t="shared" si="12"/>
        <v>-127324.69514571712</v>
      </c>
      <c r="L72" s="5">
        <f t="shared" si="13"/>
        <v>10083.333333333334</v>
      </c>
      <c r="M72" s="5">
        <f>(D72-$J$10)+SUM($G$37:G72)+SUM($H$37:H72)+SUM($I$37:I72)+SUM($J$37:J72)+SUM($L$37:L72)-$J$20-(D72*$K$27)</f>
        <v>195574.82498489111</v>
      </c>
      <c r="N72" s="62">
        <f>(-1*$J$10*$K$12)+SUM($E$37:E72)+SUM($H$37:H72)+SUM($I$37:I72)+SUM($J$37:J72)+K72</f>
        <v>-605415.15607049852</v>
      </c>
      <c r="O72" s="63">
        <f>(D72-$J$10)+SUM($L$37:L72)</f>
        <v>651470.38372794492</v>
      </c>
      <c r="P72" s="72">
        <f t="shared" si="4"/>
        <v>2.4740252848147945E-2</v>
      </c>
      <c r="Q72" s="80">
        <f t="shared" si="19"/>
        <v>-11011.832362285146</v>
      </c>
      <c r="R72" s="80">
        <f t="shared" si="14"/>
        <v>10083.333333333334</v>
      </c>
      <c r="S72" s="72"/>
      <c r="T72" s="72">
        <f t="shared" si="5"/>
        <v>7.6072141894121051E-2</v>
      </c>
      <c r="U72" s="5">
        <f t="shared" si="20"/>
        <v>234193.41928861564</v>
      </c>
      <c r="V72" s="5">
        <f t="shared" si="6"/>
        <v>-3341.9341928861563</v>
      </c>
      <c r="W72" s="5">
        <f t="shared" si="7"/>
        <v>-928.49902895181174</v>
      </c>
      <c r="X72" s="5">
        <f t="shared" si="21"/>
        <v>0</v>
      </c>
      <c r="Y72" s="12">
        <f t="shared" si="8"/>
        <v>130851.48509572948</v>
      </c>
      <c r="Z72" s="75">
        <f>(-1*$J$10*$K$12)+V72+SUM($W$37:W72)</f>
        <v>-150432.3951176675</v>
      </c>
      <c r="AA72" s="66">
        <f>U72-$U$37+SUM($X$48:X72)</f>
        <v>134193.41928861564</v>
      </c>
      <c r="AB72" s="70">
        <f t="shared" si="9"/>
        <v>-3.7361375963627368E-2</v>
      </c>
      <c r="AC72" s="71">
        <f t="shared" si="17"/>
        <v>-0.10794866236324839</v>
      </c>
    </row>
    <row r="73" spans="1:29" hidden="1">
      <c r="A73" s="11">
        <v>37987</v>
      </c>
      <c r="B73" s="11">
        <v>39113</v>
      </c>
      <c r="C73" s="56">
        <v>4</v>
      </c>
      <c r="D73" s="12">
        <f t="shared" si="18"/>
        <v>1331000.0000000002</v>
      </c>
      <c r="E73" s="5">
        <f t="shared" si="0"/>
        <v>-8685.1948056660713</v>
      </c>
      <c r="F73" s="5">
        <f t="shared" si="10"/>
        <v>-1597.8581167281088</v>
      </c>
      <c r="G73" s="5">
        <f t="shared" si="11"/>
        <v>-7087.3366889379613</v>
      </c>
      <c r="H73" s="5">
        <f t="shared" si="1"/>
        <v>-1663.7500000000002</v>
      </c>
      <c r="I73" s="5">
        <f t="shared" si="2"/>
        <v>-221.83333333333337</v>
      </c>
      <c r="J73" s="5">
        <f t="shared" si="3"/>
        <v>-868.68612420210343</v>
      </c>
      <c r="K73" s="5">
        <f t="shared" si="12"/>
        <v>-127877.50000000001</v>
      </c>
      <c r="L73" s="5">
        <f t="shared" si="13"/>
        <v>11091.66666666667</v>
      </c>
      <c r="M73" s="5">
        <f>(D73-$J$10)+SUM($G$37:G73)+SUM($H$37:H73)+SUM($I$37:I73)+SUM($J$37:J73)+SUM($L$37:L73)-$J$20-(D73*$K$27)</f>
        <v>206801.69692285662</v>
      </c>
      <c r="N73" s="62">
        <f>(-1*$J$10*$K$12)+SUM($E$37:E73)+SUM($H$37:H73)+SUM($I$37:I73)+SUM($J$37:J73)+K73</f>
        <v>-617407.42518798285</v>
      </c>
      <c r="O73" s="63">
        <f>(D73-$J$10)+SUM($L$37:L73)</f>
        <v>673091.66666666674</v>
      </c>
      <c r="P73" s="72">
        <f t="shared" si="4"/>
        <v>2.838711897463625E-2</v>
      </c>
      <c r="Q73" s="80">
        <f t="shared" si="19"/>
        <v>-11439.464263201509</v>
      </c>
      <c r="R73" s="80">
        <f t="shared" si="14"/>
        <v>11091.66666666667</v>
      </c>
      <c r="S73" s="72"/>
      <c r="T73" s="72">
        <f t="shared" si="5"/>
        <v>9.019043051147245E-2</v>
      </c>
      <c r="U73" s="5">
        <f t="shared" si="20"/>
        <v>238721.51038989043</v>
      </c>
      <c r="V73" s="5">
        <f t="shared" si="6"/>
        <v>-3387.2151038989045</v>
      </c>
      <c r="W73" s="5">
        <f t="shared" si="7"/>
        <v>-347.79759653483859</v>
      </c>
      <c r="X73" s="5">
        <f t="shared" si="21"/>
        <v>0</v>
      </c>
      <c r="Y73" s="12">
        <f t="shared" si="8"/>
        <v>135334.29528599154</v>
      </c>
      <c r="Z73" s="75">
        <f>(-1*$J$10*$K$12)+V73+SUM($W$37:W73)</f>
        <v>-150825.47362521509</v>
      </c>
      <c r="AA73" s="66">
        <f>U73-$U$37+SUM($X$48:X73)</f>
        <v>138721.51038989043</v>
      </c>
      <c r="AB73" s="70">
        <f t="shared" si="9"/>
        <v>-2.6752911399275246E-2</v>
      </c>
      <c r="AC73" s="71">
        <f t="shared" si="17"/>
        <v>-8.0251451856214212E-2</v>
      </c>
    </row>
    <row r="74" spans="1:29" hidden="1">
      <c r="A74" s="11">
        <v>37987</v>
      </c>
      <c r="B74" s="11">
        <v>39141</v>
      </c>
      <c r="C74" s="56">
        <v>4</v>
      </c>
      <c r="D74" s="12">
        <f t="shared" si="18"/>
        <v>1341613.580910871</v>
      </c>
      <c r="E74" s="5">
        <f t="shared" si="0"/>
        <v>-8685.1948056660713</v>
      </c>
      <c r="F74" s="5">
        <f t="shared" si="10"/>
        <v>-1611.1736010341765</v>
      </c>
      <c r="G74" s="5">
        <f t="shared" si="11"/>
        <v>-7074.0212046318948</v>
      </c>
      <c r="H74" s="5">
        <f t="shared" si="1"/>
        <v>-1677.0169761385887</v>
      </c>
      <c r="I74" s="5">
        <f t="shared" si="2"/>
        <v>-223.60226348514519</v>
      </c>
      <c r="J74" s="5">
        <f t="shared" si="3"/>
        <v>-867.98075118852682</v>
      </c>
      <c r="K74" s="5">
        <f t="shared" si="12"/>
        <v>-128434.71299782074</v>
      </c>
      <c r="L74" s="5">
        <f t="shared" si="13"/>
        <v>11091.66666666667</v>
      </c>
      <c r="M74" s="5">
        <f>(D74-$J$10)+SUM($G$37:G74)+SUM($H$37:H74)+SUM($I$37:I74)+SUM($J$37:J74)+SUM($L$37:L74)-$J$20-(D74*$K$27)</f>
        <v>218107.11030712916</v>
      </c>
      <c r="N74" s="62">
        <f>(-1*$J$10*$K$12)+SUM($E$37:E74)+SUM($H$37:H74)+SUM($I$37:I74)+SUM($J$37:J74)+K74</f>
        <v>-629418.4329822819</v>
      </c>
      <c r="O74" s="63">
        <f>(D74-$J$10)+SUM($L$37:L74)</f>
        <v>694796.91424420429</v>
      </c>
      <c r="P74" s="72">
        <f t="shared" si="4"/>
        <v>3.1750571307108531E-2</v>
      </c>
      <c r="Q74" s="80">
        <f t="shared" si="19"/>
        <v>-11453.794796478333</v>
      </c>
      <c r="R74" s="80">
        <f t="shared" si="14"/>
        <v>11091.66666666667</v>
      </c>
      <c r="S74" s="72"/>
      <c r="T74" s="72">
        <f t="shared" si="5"/>
        <v>0.10387125294718338</v>
      </c>
      <c r="U74" s="5">
        <f t="shared" si="20"/>
        <v>242729.3325044346</v>
      </c>
      <c r="V74" s="5">
        <f t="shared" si="6"/>
        <v>-3427.2933250443461</v>
      </c>
      <c r="W74" s="5">
        <f t="shared" si="7"/>
        <v>-362.12812981166223</v>
      </c>
      <c r="X74" s="5">
        <f t="shared" si="21"/>
        <v>0</v>
      </c>
      <c r="Y74" s="12">
        <f t="shared" si="8"/>
        <v>139302.03917939024</v>
      </c>
      <c r="Z74" s="75">
        <f>(-1*$J$10*$K$12)+V74+SUM($W$37:W74)</f>
        <v>-151227.67997617219</v>
      </c>
      <c r="AA74" s="66">
        <f>U74-$U$37+SUM($X$48:X74)</f>
        <v>142729.3325044346</v>
      </c>
      <c r="AB74" s="70">
        <f t="shared" si="9"/>
        <v>-1.8126856411589377E-2</v>
      </c>
      <c r="AC74" s="71">
        <f t="shared" si="17"/>
        <v>-5.619571412506371E-2</v>
      </c>
    </row>
    <row r="75" spans="1:29" hidden="1">
      <c r="A75" s="11">
        <v>37987</v>
      </c>
      <c r="B75" s="11">
        <v>39172</v>
      </c>
      <c r="C75" s="56">
        <v>4</v>
      </c>
      <c r="D75" s="12">
        <f t="shared" si="18"/>
        <v>1352311.7960063787</v>
      </c>
      <c r="E75" s="5">
        <f t="shared" si="0"/>
        <v>-8685.1948056660713</v>
      </c>
      <c r="F75" s="5">
        <f t="shared" si="10"/>
        <v>-1624.6000477094615</v>
      </c>
      <c r="G75" s="5">
        <f t="shared" si="11"/>
        <v>-7060.59475795661</v>
      </c>
      <c r="H75" s="5">
        <f t="shared" si="1"/>
        <v>-1690.3897450079733</v>
      </c>
      <c r="I75" s="5">
        <f t="shared" si="2"/>
        <v>-225.38529933439645</v>
      </c>
      <c r="J75" s="5">
        <f t="shared" si="3"/>
        <v>-867.27171439075232</v>
      </c>
      <c r="K75" s="5">
        <f t="shared" si="12"/>
        <v>-128996.36929033489</v>
      </c>
      <c r="L75" s="5">
        <f t="shared" si="13"/>
        <v>11091.66666666667</v>
      </c>
      <c r="M75" s="5">
        <f>(D75-$J$10)+SUM($G$37:G75)+SUM($H$37:H75)+SUM($I$37:I75)+SUM($J$37:J75)+SUM($L$37:L75)-$J$20-(D75*$K$27)</f>
        <v>229491.69426009967</v>
      </c>
      <c r="N75" s="62">
        <f>(-1*$J$10*$K$12)+SUM($E$37:E75)+SUM($H$37:H75)+SUM($I$37:I75)+SUM($J$37:J75)+K75</f>
        <v>-641448.33083919517</v>
      </c>
      <c r="O75" s="63">
        <f>(D75-$J$10)+SUM($L$37:L75)</f>
        <v>716586.7960063786</v>
      </c>
      <c r="P75" s="72">
        <f t="shared" si="4"/>
        <v>3.470799675513582E-2</v>
      </c>
      <c r="Q75" s="80">
        <f t="shared" si="19"/>
        <v>-11468.241564399194</v>
      </c>
      <c r="R75" s="80">
        <f t="shared" si="14"/>
        <v>11091.66666666667</v>
      </c>
      <c r="S75" s="72"/>
      <c r="T75" s="72">
        <f t="shared" si="5"/>
        <v>0.11713876481505711</v>
      </c>
      <c r="U75" s="5">
        <f t="shared" si="20"/>
        <v>246813.06217956281</v>
      </c>
      <c r="V75" s="5">
        <f t="shared" si="6"/>
        <v>-3468.130621795628</v>
      </c>
      <c r="W75" s="5">
        <f t="shared" si="7"/>
        <v>-376.5748977325236</v>
      </c>
      <c r="X75" s="5">
        <f t="shared" si="21"/>
        <v>0</v>
      </c>
      <c r="Y75" s="12">
        <f t="shared" si="8"/>
        <v>143344.93155776718</v>
      </c>
      <c r="Z75" s="75">
        <f>(-1*$J$10*$K$12)+V75+SUM($W$37:W75)</f>
        <v>-151645.09217065599</v>
      </c>
      <c r="AA75" s="66">
        <f>U75-$U$37+SUM($X$48:X75)</f>
        <v>146813.06217956281</v>
      </c>
      <c r="AB75" s="70">
        <f t="shared" si="9"/>
        <v>-9.9248627343636146E-3</v>
      </c>
      <c r="AC75" s="71">
        <f t="shared" si="17"/>
        <v>-3.1864071048572973E-2</v>
      </c>
    </row>
    <row r="76" spans="1:29" hidden="1">
      <c r="A76" s="11">
        <v>37987</v>
      </c>
      <c r="B76" s="11">
        <v>39202</v>
      </c>
      <c r="C76" s="56">
        <v>4</v>
      </c>
      <c r="D76" s="12">
        <f t="shared" si="18"/>
        <v>1363095.3201713967</v>
      </c>
      <c r="E76" s="5">
        <f t="shared" si="0"/>
        <v>-8685.1948056660713</v>
      </c>
      <c r="F76" s="5">
        <f t="shared" si="10"/>
        <v>-1638.1383814403739</v>
      </c>
      <c r="G76" s="5">
        <f t="shared" si="11"/>
        <v>-7047.0564242256969</v>
      </c>
      <c r="H76" s="5">
        <f t="shared" si="1"/>
        <v>-1703.8691502142458</v>
      </c>
      <c r="I76" s="5">
        <f t="shared" si="2"/>
        <v>-227.18255336189944</v>
      </c>
      <c r="J76" s="5">
        <f t="shared" si="3"/>
        <v>-866.55900093457899</v>
      </c>
      <c r="K76" s="5">
        <f t="shared" si="12"/>
        <v>-129562.50430899834</v>
      </c>
      <c r="L76" s="5">
        <f t="shared" si="13"/>
        <v>11091.66666666667</v>
      </c>
      <c r="M76" s="5">
        <f>(D76-$J$10)+SUM($G$37:G76)+SUM($H$37:H76)+SUM($I$37:I76)+SUM($J$37:J76)+SUM($L$37:L76)-$J$20-(D76*$K$27)</f>
        <v>240956.08294438449</v>
      </c>
      <c r="N76" s="62">
        <f>(-1*$J$10*$K$12)+SUM($E$37:E76)+SUM($H$37:H76)+SUM($I$37:I76)+SUM($J$37:J76)+K76</f>
        <v>-653497.27136803546</v>
      </c>
      <c r="O76" s="63">
        <f>(D76-$J$10)+SUM($L$37:L76)</f>
        <v>738461.98683806323</v>
      </c>
      <c r="P76" s="72">
        <f t="shared" si="4"/>
        <v>3.7402177356597982E-2</v>
      </c>
      <c r="Q76" s="80">
        <f t="shared" si="19"/>
        <v>-11482.805510176797</v>
      </c>
      <c r="R76" s="80">
        <f t="shared" si="14"/>
        <v>11091.66666666667</v>
      </c>
      <c r="S76" s="72"/>
      <c r="T76" s="72">
        <f t="shared" si="5"/>
        <v>0.13001540969277817</v>
      </c>
      <c r="U76" s="5">
        <f t="shared" si="20"/>
        <v>250973.97953396945</v>
      </c>
      <c r="V76" s="5">
        <f t="shared" si="6"/>
        <v>-3509.7397953396944</v>
      </c>
      <c r="W76" s="5">
        <f t="shared" si="7"/>
        <v>-391.13884351012575</v>
      </c>
      <c r="X76" s="5">
        <f t="shared" si="21"/>
        <v>0</v>
      </c>
      <c r="Y76" s="12">
        <f t="shared" si="8"/>
        <v>147464.23973862975</v>
      </c>
      <c r="Z76" s="75">
        <f>(-1*$J$10*$K$12)+V76+SUM($W$37:W76)</f>
        <v>-152077.84018771019</v>
      </c>
      <c r="AA76" s="66">
        <f>U76-$U$37+SUM($X$48:X76)</f>
        <v>150973.97953396945</v>
      </c>
      <c r="AB76" s="70">
        <f t="shared" si="9"/>
        <v>-2.1861035070626839E-3</v>
      </c>
      <c r="AC76" s="71">
        <f t="shared" si="17"/>
        <v>-7.2585240057212366E-3</v>
      </c>
    </row>
    <row r="77" spans="1:29" hidden="1">
      <c r="A77" s="11">
        <v>37987</v>
      </c>
      <c r="B77" s="11">
        <v>39233</v>
      </c>
      <c r="C77" s="56">
        <v>4</v>
      </c>
      <c r="D77" s="12">
        <f t="shared" si="18"/>
        <v>1373964.833672425</v>
      </c>
      <c r="E77" s="5">
        <f t="shared" si="0"/>
        <v>-8685.1948056660713</v>
      </c>
      <c r="F77" s="5">
        <f t="shared" si="10"/>
        <v>-1651.7895346190435</v>
      </c>
      <c r="G77" s="5">
        <f t="shared" si="11"/>
        <v>-7033.4052710470269</v>
      </c>
      <c r="H77" s="5">
        <f t="shared" si="1"/>
        <v>-1717.4560420905311</v>
      </c>
      <c r="I77" s="5">
        <f t="shared" si="2"/>
        <v>-228.99413894540419</v>
      </c>
      <c r="J77" s="5">
        <f t="shared" si="3"/>
        <v>-865.84259797932009</v>
      </c>
      <c r="K77" s="5">
        <f t="shared" si="12"/>
        <v>-130133.15376780232</v>
      </c>
      <c r="L77" s="5">
        <f t="shared" si="13"/>
        <v>11091.66666666667</v>
      </c>
      <c r="M77" s="5">
        <f>(D77-$J$10)+SUM($G$37:G77)+SUM($H$37:H77)+SUM($I$37:I77)+SUM($J$37:J77)+SUM($L$37:L77)-$J$20-(D77*$K$27)</f>
        <v>252500.91560321322</v>
      </c>
      <c r="N77" s="62">
        <f>(-1*$J$10*$K$12)+SUM($E$37:E77)+SUM($H$37:H77)+SUM($I$37:I77)+SUM($J$37:J77)+K77</f>
        <v>-665565.40841152065</v>
      </c>
      <c r="O77" s="63">
        <f>(D77-$J$10)+SUM($L$37:L77)</f>
        <v>760423.16700575827</v>
      </c>
      <c r="P77" s="72">
        <f t="shared" si="4"/>
        <v>3.9802134695069248E-2</v>
      </c>
      <c r="Q77" s="80">
        <f t="shared" si="19"/>
        <v>-11497.487584681327</v>
      </c>
      <c r="R77" s="80">
        <f t="shared" si="14"/>
        <v>11091.66666666667</v>
      </c>
      <c r="S77" s="72"/>
      <c r="T77" s="72">
        <f t="shared" si="5"/>
        <v>0.14252206829773648</v>
      </c>
      <c r="U77" s="5">
        <f t="shared" si="20"/>
        <v>255213.38524194105</v>
      </c>
      <c r="V77" s="5">
        <f t="shared" si="6"/>
        <v>-3552.1338524194107</v>
      </c>
      <c r="W77" s="5">
        <f t="shared" si="7"/>
        <v>-405.82091801465697</v>
      </c>
      <c r="X77" s="5">
        <f t="shared" si="21"/>
        <v>0</v>
      </c>
      <c r="Y77" s="12">
        <f t="shared" si="8"/>
        <v>151661.25138952164</v>
      </c>
      <c r="Z77" s="75">
        <f>(-1*$J$10*$K$12)+V77+SUM($W$37:W77)</f>
        <v>-152526.05516280455</v>
      </c>
      <c r="AA77" s="66">
        <f>U77-$U$37+SUM($X$48:X77)</f>
        <v>155213.38524194105</v>
      </c>
      <c r="AB77" s="70">
        <f t="shared" si="9"/>
        <v>5.1293834842908292E-3</v>
      </c>
      <c r="AC77" s="71">
        <f t="shared" si="17"/>
        <v>1.761882634588614E-2</v>
      </c>
    </row>
    <row r="78" spans="1:29" hidden="1">
      <c r="A78" s="11">
        <v>37987</v>
      </c>
      <c r="B78" s="11">
        <v>39263</v>
      </c>
      <c r="C78" s="56">
        <v>4</v>
      </c>
      <c r="D78" s="12">
        <f t="shared" si="18"/>
        <v>1384921.0222005043</v>
      </c>
      <c r="E78" s="5">
        <f t="shared" si="0"/>
        <v>-8685.1948056660713</v>
      </c>
      <c r="F78" s="5">
        <f t="shared" si="10"/>
        <v>-1665.5544474075357</v>
      </c>
      <c r="G78" s="5">
        <f t="shared" si="11"/>
        <v>-7019.6403582585353</v>
      </c>
      <c r="H78" s="5">
        <f t="shared" si="1"/>
        <v>-1731.1512777506305</v>
      </c>
      <c r="I78" s="5">
        <f t="shared" si="2"/>
        <v>-230.82017036675072</v>
      </c>
      <c r="J78" s="5">
        <f t="shared" si="3"/>
        <v>-865.12249271920859</v>
      </c>
      <c r="K78" s="5">
        <f t="shared" si="12"/>
        <v>-130708.35366552649</v>
      </c>
      <c r="L78" s="5">
        <f t="shared" si="13"/>
        <v>11091.66666666667</v>
      </c>
      <c r="M78" s="5">
        <f>(D78-$J$10)+SUM($G$37:G78)+SUM($H$37:H78)+SUM($I$37:I78)+SUM($J$37:J78)+SUM($L$37:L78)-$J$20-(D78*$K$27)</f>
        <v>264126.83660113986</v>
      </c>
      <c r="N78" s="62">
        <f>(-1*$J$10*$K$12)+SUM($E$37:E78)+SUM($H$37:H78)+SUM($I$37:I78)+SUM($J$37:J78)+K78</f>
        <v>-677652.89705574745</v>
      </c>
      <c r="O78" s="63">
        <f>(D78-$J$10)+SUM($L$37:L78)</f>
        <v>782471.02220050432</v>
      </c>
      <c r="P78" s="72">
        <f t="shared" si="4"/>
        <v>4.199819928025824E-2</v>
      </c>
      <c r="Q78" s="80">
        <f t="shared" si="19"/>
        <v>-11512.288746502662</v>
      </c>
      <c r="R78" s="80">
        <f t="shared" si="14"/>
        <v>11091.66666666667</v>
      </c>
      <c r="S78" s="72"/>
      <c r="T78" s="72">
        <f t="shared" si="5"/>
        <v>0.15467819233145541</v>
      </c>
      <c r="U78" s="5">
        <f t="shared" si="20"/>
        <v>259532.60085582625</v>
      </c>
      <c r="V78" s="5">
        <f t="shared" si="6"/>
        <v>-3595.3260085582624</v>
      </c>
      <c r="W78" s="5">
        <f t="shared" si="7"/>
        <v>-420.62207983599137</v>
      </c>
      <c r="X78" s="5">
        <f t="shared" si="21"/>
        <v>0</v>
      </c>
      <c r="Y78" s="12">
        <f t="shared" si="8"/>
        <v>155937.27484726798</v>
      </c>
      <c r="Z78" s="75">
        <f>(-1*$J$10*$K$12)+V78+SUM($W$37:W78)</f>
        <v>-152989.86939877941</v>
      </c>
      <c r="AA78" s="66">
        <f>U78-$U$37+SUM($X$48:X78)</f>
        <v>159532.60085582625</v>
      </c>
      <c r="AB78" s="70">
        <f t="shared" si="9"/>
        <v>1.205083815331791E-2</v>
      </c>
      <c r="AC78" s="71">
        <f t="shared" si="17"/>
        <v>4.276578235381541E-2</v>
      </c>
    </row>
    <row r="79" spans="1:29" hidden="1">
      <c r="A79" s="11">
        <v>37987</v>
      </c>
      <c r="B79" s="11">
        <v>39294</v>
      </c>
      <c r="C79" s="56">
        <v>4</v>
      </c>
      <c r="D79" s="12">
        <f t="shared" si="18"/>
        <v>1395964.576914472</v>
      </c>
      <c r="E79" s="5">
        <f t="shared" si="0"/>
        <v>-8685.1948056660713</v>
      </c>
      <c r="F79" s="5">
        <f t="shared" si="10"/>
        <v>-1679.4340678025983</v>
      </c>
      <c r="G79" s="5">
        <f t="shared" si="11"/>
        <v>-7005.7607378634721</v>
      </c>
      <c r="H79" s="5">
        <f t="shared" si="1"/>
        <v>-1744.9557211430899</v>
      </c>
      <c r="I79" s="5">
        <f t="shared" si="2"/>
        <v>-232.66076281907866</v>
      </c>
      <c r="J79" s="5">
        <f t="shared" si="3"/>
        <v>-864.39867238482145</v>
      </c>
      <c r="K79" s="5">
        <f t="shared" si="12"/>
        <v>-131288.14028800977</v>
      </c>
      <c r="L79" s="5">
        <f t="shared" si="13"/>
        <v>11091.66666666667</v>
      </c>
      <c r="M79" s="5">
        <f>(D79-$J$10)+SUM($G$37:G79)+SUM($H$37:H79)+SUM($I$37:I79)+SUM($J$37:J79)+SUM($L$37:L79)-$J$20-(D79*$K$27)</f>
        <v>275834.49546508054</v>
      </c>
      <c r="N79" s="62">
        <f>(-1*$J$10*$K$12)+SUM($E$37:E79)+SUM($H$37:H79)+SUM($I$37:I79)+SUM($J$37:J79)+K79</f>
        <v>-689759.8936402438</v>
      </c>
      <c r="O79" s="63">
        <f>(D79-$J$10)+SUM($L$37:L79)</f>
        <v>804606.24358113867</v>
      </c>
      <c r="P79" s="72">
        <f t="shared" si="4"/>
        <v>4.3947842122864116E-2</v>
      </c>
      <c r="Q79" s="80">
        <f t="shared" si="19"/>
        <v>-11527.209962013061</v>
      </c>
      <c r="R79" s="80">
        <f t="shared" si="14"/>
        <v>11091.66666666667</v>
      </c>
      <c r="S79" s="72"/>
      <c r="T79" s="72">
        <f t="shared" si="5"/>
        <v>0.16650192479992895</v>
      </c>
      <c r="U79" s="5">
        <f t="shared" si="20"/>
        <v>263932.96913350583</v>
      </c>
      <c r="V79" s="5">
        <f t="shared" si="6"/>
        <v>-3639.3296913350582</v>
      </c>
      <c r="W79" s="5">
        <f t="shared" si="7"/>
        <v>-435.54329534639157</v>
      </c>
      <c r="X79" s="5">
        <f t="shared" si="21"/>
        <v>0</v>
      </c>
      <c r="Y79" s="12">
        <f t="shared" si="8"/>
        <v>160293.63944217077</v>
      </c>
      <c r="Z79" s="75">
        <f>(-1*$J$10*$K$12)+V79+SUM($W$37:W79)</f>
        <v>-153469.41637690261</v>
      </c>
      <c r="AA79" s="66">
        <f>U79-$U$37+SUM($X$48:X79)</f>
        <v>163932.96913350583</v>
      </c>
      <c r="AB79" s="70">
        <f t="shared" si="9"/>
        <v>1.859000468094767E-2</v>
      </c>
      <c r="AC79" s="71">
        <f t="shared" si="17"/>
        <v>6.8180051788989574E-2</v>
      </c>
    </row>
    <row r="80" spans="1:29" hidden="1">
      <c r="A80" s="11">
        <v>37987</v>
      </c>
      <c r="B80" s="11">
        <v>39325</v>
      </c>
      <c r="C80" s="56">
        <v>4</v>
      </c>
      <c r="D80" s="12">
        <f t="shared" si="18"/>
        <v>1407096.1944845633</v>
      </c>
      <c r="E80" s="5">
        <f t="shared" si="0"/>
        <v>-8685.1948056660713</v>
      </c>
      <c r="F80" s="5">
        <f t="shared" si="10"/>
        <v>-1693.4293517009532</v>
      </c>
      <c r="G80" s="5">
        <f t="shared" si="11"/>
        <v>-6991.7654539651176</v>
      </c>
      <c r="H80" s="5">
        <f t="shared" si="1"/>
        <v>-1758.8702431057043</v>
      </c>
      <c r="I80" s="5">
        <f t="shared" si="2"/>
        <v>-234.51603241409387</v>
      </c>
      <c r="J80" s="5">
        <f t="shared" si="3"/>
        <v>-863.67112424451886</v>
      </c>
      <c r="K80" s="5">
        <f t="shared" si="12"/>
        <v>-131872.5502104396</v>
      </c>
      <c r="L80" s="5">
        <f t="shared" si="13"/>
        <v>11091.66666666667</v>
      </c>
      <c r="M80" s="5">
        <f>(D80-$J$10)+SUM($G$37:G80)+SUM($H$37:H80)+SUM($I$37:I80)+SUM($J$37:J80)+SUM($L$37:L80)-$J$20-(D80*$K$27)</f>
        <v>287624.5469256792</v>
      </c>
      <c r="N80" s="62">
        <f>(-1*$J$10*$K$12)+SUM($E$37:E80)+SUM($H$37:H80)+SUM($I$37:I80)+SUM($J$37:J80)+K80</f>
        <v>-701886.55576810404</v>
      </c>
      <c r="O80" s="63">
        <f>(D80-$J$10)+SUM($L$37:L80)</f>
        <v>826829.52781789657</v>
      </c>
      <c r="P80" s="72">
        <f t="shared" si="4"/>
        <v>4.5704848334016106E-2</v>
      </c>
      <c r="Q80" s="80">
        <f t="shared" si="19"/>
        <v>-11542.252205430388</v>
      </c>
      <c r="R80" s="80">
        <f t="shared" si="14"/>
        <v>11091.66666666667</v>
      </c>
      <c r="S80" s="72"/>
      <c r="T80" s="72">
        <f t="shared" si="5"/>
        <v>0.17801020837770881</v>
      </c>
      <c r="U80" s="5">
        <f t="shared" si="20"/>
        <v>268415.85437093955</v>
      </c>
      <c r="V80" s="5">
        <f t="shared" si="6"/>
        <v>-3684.1585437093954</v>
      </c>
      <c r="W80" s="5">
        <f t="shared" si="7"/>
        <v>-450.58553876371855</v>
      </c>
      <c r="X80" s="5">
        <f t="shared" si="21"/>
        <v>0</v>
      </c>
      <c r="Y80" s="12">
        <f t="shared" si="8"/>
        <v>164731.69582723014</v>
      </c>
      <c r="Z80" s="75">
        <f>(-1*$J$10*$K$12)+V80+SUM($W$37:W80)</f>
        <v>-153964.83076804064</v>
      </c>
      <c r="AA80" s="66">
        <f>U80-$U$37+SUM($X$48:X80)</f>
        <v>168415.85437093955</v>
      </c>
      <c r="AB80" s="70">
        <f t="shared" si="9"/>
        <v>2.4774937525662465E-2</v>
      </c>
      <c r="AC80" s="71">
        <f t="shared" si="17"/>
        <v>9.3859250393815152E-2</v>
      </c>
    </row>
    <row r="81" spans="1:29" hidden="1">
      <c r="A81" s="11">
        <v>37987</v>
      </c>
      <c r="B81" s="11">
        <v>39355</v>
      </c>
      <c r="C81" s="56">
        <v>4</v>
      </c>
      <c r="D81" s="12">
        <f t="shared" si="18"/>
        <v>1418316.5771363594</v>
      </c>
      <c r="E81" s="5">
        <f t="shared" si="0"/>
        <v>-8685.1948056660713</v>
      </c>
      <c r="F81" s="5">
        <f t="shared" si="10"/>
        <v>-1707.541262965128</v>
      </c>
      <c r="G81" s="5">
        <f t="shared" si="11"/>
        <v>-6977.653542700943</v>
      </c>
      <c r="H81" s="5">
        <f t="shared" si="1"/>
        <v>-1772.8957214204493</v>
      </c>
      <c r="I81" s="5">
        <f t="shared" si="2"/>
        <v>-236.38609618939324</v>
      </c>
      <c r="J81" s="5">
        <f t="shared" si="3"/>
        <v>-862.93983560591198</v>
      </c>
      <c r="K81" s="5">
        <f t="shared" si="12"/>
        <v>-132461.62029965885</v>
      </c>
      <c r="L81" s="5">
        <f t="shared" si="13"/>
        <v>11091.66666666667</v>
      </c>
      <c r="M81" s="5">
        <f>(D81-$J$10)+SUM($G$37:G81)+SUM($H$37:H81)+SUM($I$37:I81)+SUM($J$37:J81)+SUM($L$37:L81)-$J$20-(D81*$K$27)</f>
        <v>299497.6509590061</v>
      </c>
      <c r="N81" s="62">
        <f>(-1*$J$10*$K$12)+SUM($E$37:E81)+SUM($H$37:H81)+SUM($I$37:I81)+SUM($J$37:J81)+K81</f>
        <v>-714033.0423162051</v>
      </c>
      <c r="O81" s="63">
        <f>(D81-$J$10)+SUM($L$37:L81)</f>
        <v>849141.57713635941</v>
      </c>
      <c r="P81" s="72">
        <f t="shared" si="4"/>
        <v>4.732342091185221E-2</v>
      </c>
      <c r="Q81" s="80">
        <f t="shared" si="19"/>
        <v>-11557.416458881826</v>
      </c>
      <c r="R81" s="80">
        <f t="shared" si="14"/>
        <v>11091.66666666667</v>
      </c>
      <c r="S81" s="72"/>
      <c r="T81" s="72">
        <f t="shared" si="5"/>
        <v>0.18921888317924976</v>
      </c>
      <c r="U81" s="5">
        <f t="shared" si="20"/>
        <v>272982.64273986861</v>
      </c>
      <c r="V81" s="5">
        <f t="shared" si="6"/>
        <v>-3729.8264273986861</v>
      </c>
      <c r="W81" s="5">
        <f t="shared" si="7"/>
        <v>-465.74979221515605</v>
      </c>
      <c r="X81" s="5">
        <f t="shared" si="21"/>
        <v>0</v>
      </c>
      <c r="Y81" s="12">
        <f t="shared" si="8"/>
        <v>169252.81631246992</v>
      </c>
      <c r="Z81" s="75">
        <f>(-1*$J$10*$K$12)+V81+SUM($W$37:W81)</f>
        <v>-154476.24844394508</v>
      </c>
      <c r="AA81" s="66">
        <f>U81-$U$37+SUM($X$48:X81)</f>
        <v>172982.64273986861</v>
      </c>
      <c r="AB81" s="70">
        <f t="shared" si="9"/>
        <v>3.0650459901354503E-2</v>
      </c>
      <c r="AC81" s="71">
        <f t="shared" si="17"/>
        <v>0.11980090455549196</v>
      </c>
    </row>
    <row r="82" spans="1:29" hidden="1">
      <c r="A82" s="11">
        <v>37987</v>
      </c>
      <c r="B82" s="11">
        <v>39386</v>
      </c>
      <c r="C82" s="56">
        <v>4</v>
      </c>
      <c r="D82" s="12">
        <f t="shared" si="18"/>
        <v>1429626.4326950868</v>
      </c>
      <c r="E82" s="5">
        <f t="shared" si="0"/>
        <v>-8685.1948056660713</v>
      </c>
      <c r="F82" s="5">
        <f t="shared" si="10"/>
        <v>-1721.7707734898372</v>
      </c>
      <c r="G82" s="5">
        <f t="shared" si="11"/>
        <v>-6963.4240321762336</v>
      </c>
      <c r="H82" s="5">
        <f t="shared" si="1"/>
        <v>-1787.0330408688585</v>
      </c>
      <c r="I82" s="5">
        <f t="shared" si="2"/>
        <v>-238.2710721158478</v>
      </c>
      <c r="J82" s="5">
        <f t="shared" si="3"/>
        <v>-862.20479381734924</v>
      </c>
      <c r="K82" s="5">
        <f t="shared" si="12"/>
        <v>-133055.38771649206</v>
      </c>
      <c r="L82" s="5">
        <f t="shared" si="13"/>
        <v>11091.66666666667</v>
      </c>
      <c r="M82" s="5">
        <f>(D82-$J$10)+SUM($G$37:G82)+SUM($H$37:H82)+SUM($I$37:I82)+SUM($J$37:J82)+SUM($L$37:L82)-$J$20-(D82*$K$27)</f>
        <v>311454.47282858868</v>
      </c>
      <c r="N82" s="62">
        <f>(-1*$J$10*$K$12)+SUM($E$37:E82)+SUM($H$37:H82)+SUM($I$37:I82)+SUM($J$37:J82)+K82</f>
        <v>-726199.51344550634</v>
      </c>
      <c r="O82" s="63">
        <f>(D82-$J$10)+SUM($L$37:L82)</f>
        <v>871543.09936175356</v>
      </c>
      <c r="P82" s="72">
        <f t="shared" si="4"/>
        <v>4.8749866369116247E-2</v>
      </c>
      <c r="Q82" s="80">
        <f t="shared" si="19"/>
        <v>-11572.703712468126</v>
      </c>
      <c r="R82" s="80">
        <f t="shared" si="14"/>
        <v>11091.66666666667</v>
      </c>
      <c r="S82" s="72"/>
      <c r="T82" s="72">
        <f t="shared" si="5"/>
        <v>0.20014277512615511</v>
      </c>
      <c r="U82" s="5">
        <f t="shared" si="20"/>
        <v>277634.74263075262</v>
      </c>
      <c r="V82" s="5">
        <f t="shared" si="6"/>
        <v>-3776.3474263075263</v>
      </c>
      <c r="W82" s="5">
        <f t="shared" si="7"/>
        <v>-481.03704580145711</v>
      </c>
      <c r="X82" s="5">
        <f t="shared" si="21"/>
        <v>0</v>
      </c>
      <c r="Y82" s="12">
        <f t="shared" si="8"/>
        <v>173858.39520444509</v>
      </c>
      <c r="Z82" s="75">
        <f>(-1*$J$10*$K$12)+V82+SUM($W$37:W82)</f>
        <v>-155003.80648865539</v>
      </c>
      <c r="AA82" s="66">
        <f>U82-$U$37+SUM($X$48:X82)</f>
        <v>177634.74263075262</v>
      </c>
      <c r="AB82" s="70">
        <f t="shared" si="9"/>
        <v>3.6195131517140412E-2</v>
      </c>
      <c r="AC82" s="71">
        <f t="shared" si="17"/>
        <v>0.14600245409943249</v>
      </c>
    </row>
    <row r="83" spans="1:29" hidden="1">
      <c r="A83" s="11">
        <v>37987</v>
      </c>
      <c r="B83" s="11">
        <v>39416</v>
      </c>
      <c r="C83" s="56">
        <v>4</v>
      </c>
      <c r="D83" s="12">
        <f t="shared" si="18"/>
        <v>1441026.4746302702</v>
      </c>
      <c r="E83" s="5">
        <f t="shared" si="0"/>
        <v>-8685.1948056660713</v>
      </c>
      <c r="F83" s="5">
        <f t="shared" si="10"/>
        <v>-1736.1188632689191</v>
      </c>
      <c r="G83" s="5">
        <f t="shared" si="11"/>
        <v>-6949.0759423971513</v>
      </c>
      <c r="H83" s="5">
        <f t="shared" si="1"/>
        <v>-1801.2830932878376</v>
      </c>
      <c r="I83" s="5">
        <f t="shared" si="2"/>
        <v>-240.17107910504504</v>
      </c>
      <c r="J83" s="5">
        <f t="shared" si="3"/>
        <v>-861.4659862694208</v>
      </c>
      <c r="K83" s="5">
        <f t="shared" si="12"/>
        <v>-133653.8899180892</v>
      </c>
      <c r="L83" s="5">
        <f t="shared" si="13"/>
        <v>11091.66666666667</v>
      </c>
      <c r="M83" s="5">
        <f>(D83-$J$10)+SUM($G$37:G83)+SUM($H$37:H83)+SUM($I$37:I83)+SUM($J$37:J83)+SUM($L$37:L83)-$J$20-(D83*$K$27)</f>
        <v>323495.68312778207</v>
      </c>
      <c r="N83" s="62">
        <f>(-1*$J$10*$K$12)+SUM($E$37:E83)+SUM($H$37:H83)+SUM($I$37:I83)+SUM($J$37:J83)+K83</f>
        <v>-738386.13061143202</v>
      </c>
      <c r="O83" s="63">
        <f>(D83-$J$10)+SUM($L$37:L83)</f>
        <v>894034.80796360353</v>
      </c>
      <c r="P83" s="72">
        <f t="shared" si="4"/>
        <v>5.006999440314637E-2</v>
      </c>
      <c r="Q83" s="80">
        <f t="shared" si="19"/>
        <v>-11588.114964328373</v>
      </c>
      <c r="R83" s="80">
        <f t="shared" si="14"/>
        <v>11091.66666666667</v>
      </c>
      <c r="S83" s="72"/>
      <c r="T83" s="72">
        <f t="shared" si="5"/>
        <v>0.21079577594893911</v>
      </c>
      <c r="U83" s="5">
        <f t="shared" si="20"/>
        <v>282373.58500102203</v>
      </c>
      <c r="V83" s="5">
        <f t="shared" si="6"/>
        <v>-3823.7358500102205</v>
      </c>
      <c r="W83" s="5">
        <f t="shared" si="7"/>
        <v>-496.44829766170494</v>
      </c>
      <c r="X83" s="5">
        <f t="shared" si="21"/>
        <v>0</v>
      </c>
      <c r="Y83" s="12">
        <f t="shared" si="8"/>
        <v>178549.84915101182</v>
      </c>
      <c r="Z83" s="75">
        <f>(-1*$J$10*$K$12)+V83+SUM($W$37:W83)</f>
        <v>-155547.6432100198</v>
      </c>
      <c r="AA83" s="66">
        <f>U83-$U$37+SUM($X$48:X83)</f>
        <v>182373.58500102203</v>
      </c>
      <c r="AB83" s="70">
        <f t="shared" si="9"/>
        <v>4.1476253073016466E-2</v>
      </c>
      <c r="AC83" s="71">
        <f t="shared" si="17"/>
        <v>0.17246125519743138</v>
      </c>
    </row>
    <row r="84" spans="1:29">
      <c r="A84" s="11">
        <v>37987</v>
      </c>
      <c r="B84" s="11">
        <v>39447</v>
      </c>
      <c r="C84" s="56">
        <v>4</v>
      </c>
      <c r="D84" s="12">
        <f t="shared" si="18"/>
        <v>1452517.42210074</v>
      </c>
      <c r="E84" s="5">
        <f t="shared" si="0"/>
        <v>-8685.1948056660713</v>
      </c>
      <c r="F84" s="5">
        <f t="shared" si="10"/>
        <v>-1750.5865204628269</v>
      </c>
      <c r="G84" s="5">
        <f t="shared" si="11"/>
        <v>-6934.6082852032441</v>
      </c>
      <c r="H84" s="5">
        <f t="shared" si="1"/>
        <v>-1815.6467776259251</v>
      </c>
      <c r="I84" s="5">
        <f t="shared" si="2"/>
        <v>-242.08623701679002</v>
      </c>
      <c r="J84" s="5">
        <f t="shared" si="3"/>
        <v>-860.72340039649134</v>
      </c>
      <c r="K84" s="5">
        <f t="shared" si="12"/>
        <v>-134257.16466028886</v>
      </c>
      <c r="L84" s="5">
        <f t="shared" si="13"/>
        <v>11091.66666666667</v>
      </c>
      <c r="M84" s="5">
        <f>(D84-$J$10)+SUM($G$37:G84)+SUM($H$37:H84)+SUM($I$37:I84)+SUM($J$37:J84)+SUM($L$37:L84)-$J$20-(D84*$K$27)</f>
        <v>335621.95782247651</v>
      </c>
      <c r="N84" s="62">
        <f>(-1*$J$10*$K$12)+SUM($E$37:E84)+SUM($H$37:H84)+SUM($I$37:I84)+SUM($J$37:J84)+K84</f>
        <v>-750593.05657433684</v>
      </c>
      <c r="O84" s="63">
        <f>(D84-$J$10)+SUM($L$37:L84)</f>
        <v>916617.42210074002</v>
      </c>
      <c r="P84" s="72">
        <f t="shared" si="4"/>
        <v>5.1225509794200298E-2</v>
      </c>
      <c r="Q84" s="80">
        <f t="shared" si="19"/>
        <v>-11603.651220705278</v>
      </c>
      <c r="R84" s="80">
        <f t="shared" si="14"/>
        <v>11091.66666666667</v>
      </c>
      <c r="S84" s="72"/>
      <c r="T84" s="72">
        <f t="shared" si="5"/>
        <v>0.22119091573285896</v>
      </c>
      <c r="U84" s="5">
        <f t="shared" si="20"/>
        <v>287200.62372872792</v>
      </c>
      <c r="V84" s="5">
        <f t="shared" si="6"/>
        <v>-3872.0062372872794</v>
      </c>
      <c r="W84" s="5">
        <f t="shared" si="7"/>
        <v>-511.98455403860805</v>
      </c>
      <c r="X84" s="5">
        <f t="shared" si="21"/>
        <v>0</v>
      </c>
      <c r="Y84" s="12">
        <f t="shared" si="8"/>
        <v>183328.61749144064</v>
      </c>
      <c r="Z84" s="75">
        <f>(-1*$J$10*$K$12)+V84+SUM($W$37:W84)</f>
        <v>-156107.89815133545</v>
      </c>
      <c r="AA84" s="66">
        <f>U84-$U$37+SUM($X$48:X84)</f>
        <v>187200.62372872792</v>
      </c>
      <c r="AB84" s="70">
        <f t="shared" si="9"/>
        <v>4.645511169154741E-2</v>
      </c>
      <c r="AC84" s="71">
        <f t="shared" si="17"/>
        <v>0.19917458338495017</v>
      </c>
    </row>
    <row r="85" spans="1:29" hidden="1">
      <c r="A85" s="11">
        <v>37987</v>
      </c>
      <c r="B85" s="11">
        <v>39478</v>
      </c>
      <c r="C85" s="56">
        <v>5</v>
      </c>
      <c r="D85" s="12">
        <f t="shared" si="18"/>
        <v>1464100.0000000007</v>
      </c>
      <c r="E85" s="5">
        <f t="shared" si="0"/>
        <v>-8685.1948056660713</v>
      </c>
      <c r="F85" s="5">
        <f t="shared" si="10"/>
        <v>-1765.1747414666836</v>
      </c>
      <c r="G85" s="5">
        <f t="shared" si="11"/>
        <v>-6920.020064199387</v>
      </c>
      <c r="H85" s="5">
        <f t="shared" si="1"/>
        <v>-1830.1250000000009</v>
      </c>
      <c r="I85" s="5">
        <f t="shared" si="2"/>
        <v>-244.01666666666679</v>
      </c>
      <c r="J85" s="5">
        <f t="shared" si="3"/>
        <v>-1314.7353570115879</v>
      </c>
      <c r="K85" s="5">
        <f t="shared" si="12"/>
        <v>-134865.25000000006</v>
      </c>
      <c r="L85" s="5">
        <f t="shared" si="13"/>
        <v>12200.833333333341</v>
      </c>
      <c r="M85" s="5">
        <f>(D85-$J$10)+SUM($G$37:G85)+SUM($H$37:H85)+SUM($I$37:I85)+SUM($J$37:J85)+SUM($L$37:L85)-$J$20-(D85*$K$27)</f>
        <v>348488.38662748173</v>
      </c>
      <c r="N85" s="62">
        <f>(-1*$J$10*$K$12)+SUM($E$37:E85)+SUM($H$37:H85)+SUM($I$37:I85)+SUM($J$37:J85)+K85</f>
        <v>-763275.21374339215</v>
      </c>
      <c r="O85" s="63">
        <f>(D85-$J$10)+SUM($L$37:L85)</f>
        <v>940400.83333333407</v>
      </c>
      <c r="P85" s="72">
        <f t="shared" si="4"/>
        <v>5.2414614537157081E-2</v>
      </c>
      <c r="Q85" s="80">
        <f t="shared" si="19"/>
        <v>-12074.071829344328</v>
      </c>
      <c r="R85" s="80">
        <f t="shared" si="14"/>
        <v>12200.833333333341</v>
      </c>
      <c r="S85" s="72"/>
      <c r="T85" s="72">
        <f t="shared" si="5"/>
        <v>0.23205996526632966</v>
      </c>
      <c r="U85" s="5">
        <f t="shared" si="20"/>
        <v>292117.33597167226</v>
      </c>
      <c r="V85" s="5">
        <f t="shared" si="6"/>
        <v>-3921.1733597167226</v>
      </c>
      <c r="W85" s="5">
        <f t="shared" si="7"/>
        <v>0</v>
      </c>
      <c r="X85" s="5">
        <f t="shared" si="21"/>
        <v>0</v>
      </c>
      <c r="Y85" s="12">
        <f t="shared" si="8"/>
        <v>188196.16261195554</v>
      </c>
      <c r="Z85" s="75">
        <f>(-1*$J$10*$K$12)+V85+SUM($W$37:W85)</f>
        <v>-156157.06527376489</v>
      </c>
      <c r="AA85" s="66">
        <f>U85-$U$37+SUM($X$48:X85)</f>
        <v>192117.33597167226</v>
      </c>
      <c r="AB85" s="70">
        <f t="shared" si="9"/>
        <v>5.2042772006693654E-2</v>
      </c>
      <c r="AC85" s="71">
        <f t="shared" si="17"/>
        <v>0.23028270052888131</v>
      </c>
    </row>
    <row r="86" spans="1:29" hidden="1">
      <c r="A86" s="11">
        <v>37987</v>
      </c>
      <c r="B86" s="11">
        <v>39507</v>
      </c>
      <c r="C86" s="56">
        <v>5</v>
      </c>
      <c r="D86" s="12">
        <f t="shared" si="18"/>
        <v>1475774.9390019588</v>
      </c>
      <c r="E86" s="5">
        <f t="shared" si="0"/>
        <v>-8685.1948056660713</v>
      </c>
      <c r="F86" s="5">
        <f t="shared" si="10"/>
        <v>-1779.8845309789062</v>
      </c>
      <c r="G86" s="5">
        <f t="shared" si="11"/>
        <v>-6905.3102746871646</v>
      </c>
      <c r="H86" s="5">
        <f t="shared" si="1"/>
        <v>-1844.7186737524482</v>
      </c>
      <c r="I86" s="5">
        <f t="shared" si="2"/>
        <v>-245.96248983365982</v>
      </c>
      <c r="J86" s="5">
        <f t="shared" si="3"/>
        <v>-1313.9851769746278</v>
      </c>
      <c r="K86" s="5">
        <f t="shared" si="12"/>
        <v>-135478.18429760286</v>
      </c>
      <c r="L86" s="5">
        <f t="shared" si="13"/>
        <v>12200.833333333341</v>
      </c>
      <c r="M86" s="5">
        <f>(D86-$J$10)+SUM($G$37:G86)+SUM($H$37:H86)+SUM($I$37:I86)+SUM($J$37:J86)+SUM($L$37:L86)-$J$20-(D86*$K$27)</f>
        <v>361441.2480499224</v>
      </c>
      <c r="N86" s="62">
        <f>(-1*$J$10*$K$12)+SUM($E$37:E86)+SUM($H$37:H86)+SUM($I$37:I86)+SUM($J$37:J86)+K86</f>
        <v>-775978.00918722188</v>
      </c>
      <c r="O86" s="63">
        <f>(D86-$J$10)+SUM($L$37:L86)</f>
        <v>964276.60566862556</v>
      </c>
      <c r="P86" s="72">
        <f t="shared" si="4"/>
        <v>5.3554355298389818E-2</v>
      </c>
      <c r="Q86" s="80">
        <f t="shared" si="19"/>
        <v>-12089.861146226807</v>
      </c>
      <c r="R86" s="80">
        <f t="shared" si="14"/>
        <v>12200.833333333341</v>
      </c>
      <c r="S86" s="72"/>
      <c r="T86" s="72">
        <f t="shared" si="5"/>
        <v>0.24265970717215579</v>
      </c>
      <c r="U86" s="5">
        <f t="shared" si="20"/>
        <v>296589.49770919065</v>
      </c>
      <c r="V86" s="5">
        <f t="shared" si="6"/>
        <v>-3965.8949770919066</v>
      </c>
      <c r="W86" s="5">
        <f t="shared" si="7"/>
        <v>0</v>
      </c>
      <c r="X86" s="5">
        <f t="shared" si="21"/>
        <v>0</v>
      </c>
      <c r="Y86" s="12">
        <f t="shared" si="8"/>
        <v>192623.60273209875</v>
      </c>
      <c r="Z86" s="75">
        <f>(-1*$J$10*$K$12)+V86+SUM($W$37:W86)</f>
        <v>-156201.7868911401</v>
      </c>
      <c r="AA86" s="66">
        <f>U86-$U$37+SUM($X$48:X86)</f>
        <v>196589.49770919065</v>
      </c>
      <c r="AB86" s="70">
        <f t="shared" si="9"/>
        <v>5.6776086123226203E-2</v>
      </c>
      <c r="AC86" s="71">
        <f t="shared" si="17"/>
        <v>0.25856113186590807</v>
      </c>
    </row>
    <row r="87" spans="1:29" hidden="1">
      <c r="A87" s="11">
        <v>37987</v>
      </c>
      <c r="B87" s="11">
        <v>39538</v>
      </c>
      <c r="C87" s="56">
        <v>5</v>
      </c>
      <c r="D87" s="12">
        <f t="shared" si="18"/>
        <v>1487542.9756070173</v>
      </c>
      <c r="E87" s="5">
        <f t="shared" si="0"/>
        <v>-8685.1948056660713</v>
      </c>
      <c r="F87" s="5">
        <f t="shared" si="10"/>
        <v>-1794.7169020703968</v>
      </c>
      <c r="G87" s="5">
        <f t="shared" si="11"/>
        <v>-6890.4779035956744</v>
      </c>
      <c r="H87" s="5">
        <f t="shared" si="1"/>
        <v>-1859.4287195087716</v>
      </c>
      <c r="I87" s="5">
        <f t="shared" si="2"/>
        <v>-247.92382926783623</v>
      </c>
      <c r="J87" s="5">
        <f t="shared" si="3"/>
        <v>-1313.2311811940342</v>
      </c>
      <c r="K87" s="5">
        <f t="shared" si="12"/>
        <v>-136096.00621936843</v>
      </c>
      <c r="L87" s="5">
        <f t="shared" si="13"/>
        <v>12200.833333333341</v>
      </c>
      <c r="M87" s="5">
        <f>(D87-$J$10)+SUM($G$37:G87)+SUM($H$37:H87)+SUM($I$37:I87)+SUM($J$37:J87)+SUM($L$37:L87)-$J$20-(D87*$K$27)</f>
        <v>374481.23443298234</v>
      </c>
      <c r="N87" s="62">
        <f>(-1*$J$10*$K$12)+SUM($E$37:E87)+SUM($H$37:H87)+SUM($I$37:I87)+SUM($J$37:J87)+K87</f>
        <v>-788701.60964462429</v>
      </c>
      <c r="O87" s="63">
        <f>(D87-$J$10)+SUM($L$37:L87)</f>
        <v>988245.47560701729</v>
      </c>
      <c r="P87" s="72">
        <f t="shared" si="4"/>
        <v>5.4511377042626104E-2</v>
      </c>
      <c r="Q87" s="80">
        <f t="shared" si="19"/>
        <v>-12105.778535636713</v>
      </c>
      <c r="R87" s="80">
        <f t="shared" si="14"/>
        <v>12200.833333333341</v>
      </c>
      <c r="S87" s="72"/>
      <c r="T87" s="72">
        <f t="shared" si="5"/>
        <v>0.25300299063964649</v>
      </c>
      <c r="U87" s="5">
        <f t="shared" si="20"/>
        <v>301130.12587489962</v>
      </c>
      <c r="V87" s="5">
        <f t="shared" si="6"/>
        <v>-4011.3012587489961</v>
      </c>
      <c r="W87" s="5">
        <f t="shared" si="7"/>
        <v>0</v>
      </c>
      <c r="X87" s="5">
        <f t="shared" si="21"/>
        <v>0</v>
      </c>
      <c r="Y87" s="12">
        <f t="shared" si="8"/>
        <v>197118.82461615061</v>
      </c>
      <c r="Z87" s="75">
        <f>(-1*$J$10*$K$12)+V87+SUM($W$37:W87)</f>
        <v>-156247.19317279718</v>
      </c>
      <c r="AA87" s="66">
        <f>U87-$U$37+SUM($X$48:X87)</f>
        <v>201130.12587489962</v>
      </c>
      <c r="AB87" s="70">
        <f t="shared" si="9"/>
        <v>6.1225471328620946E-2</v>
      </c>
      <c r="AC87" s="71">
        <f t="shared" si="17"/>
        <v>0.28725592947110046</v>
      </c>
    </row>
    <row r="88" spans="1:29" hidden="1">
      <c r="A88" s="11">
        <v>37987</v>
      </c>
      <c r="B88" s="11">
        <v>39568</v>
      </c>
      <c r="C88" s="56">
        <v>5</v>
      </c>
      <c r="D88" s="12">
        <f t="shared" si="18"/>
        <v>1499404.8521885369</v>
      </c>
      <c r="E88" s="5">
        <f t="shared" si="0"/>
        <v>-8685.1948056660713</v>
      </c>
      <c r="F88" s="5">
        <f t="shared" si="10"/>
        <v>-1809.6728762543169</v>
      </c>
      <c r="G88" s="5">
        <f t="shared" si="11"/>
        <v>-6875.5219294117542</v>
      </c>
      <c r="H88" s="5">
        <f t="shared" si="1"/>
        <v>-1874.2560652356713</v>
      </c>
      <c r="I88" s="5">
        <f t="shared" si="2"/>
        <v>-249.90080869808949</v>
      </c>
      <c r="J88" s="5">
        <f t="shared" si="3"/>
        <v>-1312.4733572950083</v>
      </c>
      <c r="K88" s="5">
        <f t="shared" si="12"/>
        <v>-136718.7547398982</v>
      </c>
      <c r="L88" s="5">
        <f t="shared" si="13"/>
        <v>12200.833333333341</v>
      </c>
      <c r="M88" s="5">
        <f>(D88-$J$10)+SUM($G$37:G88)+SUM($H$37:H88)+SUM($I$37:I88)+SUM($J$37:J88)+SUM($L$37:L88)-$J$20-(D88*$K$27)</f>
        <v>387609.04366666492</v>
      </c>
      <c r="N88" s="62">
        <f>(-1*$J$10*$K$12)+SUM($E$37:E88)+SUM($H$37:H88)+SUM($I$37:I88)+SUM($J$37:J88)+K88</f>
        <v>-801446.18320204876</v>
      </c>
      <c r="O88" s="63">
        <f>(D88-$J$10)+SUM($L$37:L88)</f>
        <v>1012308.1855218702</v>
      </c>
      <c r="P88" s="72">
        <f t="shared" si="4"/>
        <v>5.5403982585755504E-2</v>
      </c>
      <c r="Q88" s="80">
        <f t="shared" si="19"/>
        <v>-12121.825036894841</v>
      </c>
      <c r="R88" s="80">
        <f t="shared" si="14"/>
        <v>12200.833333333341</v>
      </c>
      <c r="S88" s="72"/>
      <c r="T88" s="72">
        <f t="shared" si="5"/>
        <v>0.26310188598984441</v>
      </c>
      <c r="U88" s="5">
        <f t="shared" si="20"/>
        <v>305740.26865356171</v>
      </c>
      <c r="V88" s="5">
        <f t="shared" si="6"/>
        <v>-4057.4026865356172</v>
      </c>
      <c r="W88" s="5">
        <f t="shared" si="7"/>
        <v>0</v>
      </c>
      <c r="X88" s="5">
        <f t="shared" si="21"/>
        <v>0</v>
      </c>
      <c r="Y88" s="12">
        <f t="shared" si="8"/>
        <v>201682.8659670261</v>
      </c>
      <c r="Z88" s="75">
        <f>(-1*$J$10*$K$12)+V88+SUM($W$37:W88)</f>
        <v>-156293.29460058379</v>
      </c>
      <c r="AA88" s="66">
        <f>U88-$U$37+SUM($X$48:X88)</f>
        <v>205740.26865356171</v>
      </c>
      <c r="AB88" s="70">
        <f t="shared" si="9"/>
        <v>6.5517548417577967E-2</v>
      </c>
      <c r="AC88" s="71">
        <f t="shared" si="17"/>
        <v>0.31637297159383848</v>
      </c>
    </row>
    <row r="89" spans="1:29" hidden="1">
      <c r="A89" s="11">
        <v>37987</v>
      </c>
      <c r="B89" s="11">
        <v>39599</v>
      </c>
      <c r="C89" s="56">
        <v>5</v>
      </c>
      <c r="D89" s="12">
        <f t="shared" si="18"/>
        <v>1511361.3170396681</v>
      </c>
      <c r="E89" s="5">
        <f t="shared" si="0"/>
        <v>-8685.1948056660713</v>
      </c>
      <c r="F89" s="5">
        <f t="shared" si="10"/>
        <v>-1824.7534835564363</v>
      </c>
      <c r="G89" s="5">
        <f t="shared" si="11"/>
        <v>-6860.4413221096347</v>
      </c>
      <c r="H89" s="5">
        <f t="shared" si="1"/>
        <v>-1889.201646299585</v>
      </c>
      <c r="I89" s="5">
        <f t="shared" si="2"/>
        <v>-251.8935528399447</v>
      </c>
      <c r="J89" s="5">
        <f t="shared" si="3"/>
        <v>-1311.711692954512</v>
      </c>
      <c r="K89" s="5">
        <f t="shared" si="12"/>
        <v>-137346.46914458257</v>
      </c>
      <c r="L89" s="5">
        <f t="shared" si="13"/>
        <v>12200.833333333341</v>
      </c>
      <c r="M89" s="5">
        <f>(D89-$J$10)+SUM($G$37:G89)+SUM($H$37:H89)+SUM($I$37:I89)+SUM($J$37:J89)+SUM($L$37:L89)-$J$20-(D89*$K$27)</f>
        <v>400825.37923224136</v>
      </c>
      <c r="N89" s="62">
        <f>(-1*$J$10*$K$12)+SUM($E$37:E89)+SUM($H$37:H89)+SUM($I$37:I89)+SUM($J$37:J89)+K89</f>
        <v>-814211.8993044931</v>
      </c>
      <c r="O89" s="63">
        <f>(D89-$J$10)+SUM($L$37:L89)</f>
        <v>1036465.4837063347</v>
      </c>
      <c r="P89" s="72">
        <f t="shared" si="4"/>
        <v>5.6169126150037683E-2</v>
      </c>
      <c r="Q89" s="80">
        <f t="shared" si="19"/>
        <v>-12138.001697760114</v>
      </c>
      <c r="R89" s="80">
        <f t="shared" si="14"/>
        <v>12200.833333333341</v>
      </c>
      <c r="S89" s="72"/>
      <c r="T89" s="72">
        <f t="shared" si="5"/>
        <v>0.27296774290782605</v>
      </c>
      <c r="U89" s="5">
        <f t="shared" si="20"/>
        <v>310420.99027709331</v>
      </c>
      <c r="V89" s="5">
        <f t="shared" si="6"/>
        <v>-4104.2099027709337</v>
      </c>
      <c r="W89" s="5">
        <f t="shared" si="7"/>
        <v>0</v>
      </c>
      <c r="X89" s="5">
        <f t="shared" si="21"/>
        <v>0</v>
      </c>
      <c r="Y89" s="12">
        <f t="shared" si="8"/>
        <v>206316.78037432238</v>
      </c>
      <c r="Z89" s="75">
        <f>(-1*$J$10*$K$12)+V89+SUM($W$37:W89)</f>
        <v>-156340.10181681911</v>
      </c>
      <c r="AA89" s="66">
        <f>U89-$U$37+SUM($X$48:X89)</f>
        <v>210420.99027709331</v>
      </c>
      <c r="AB89" s="70">
        <f t="shared" si="9"/>
        <v>6.9580026841839254E-2</v>
      </c>
      <c r="AC89" s="71">
        <f t="shared" si="17"/>
        <v>0.34591821184586286</v>
      </c>
    </row>
    <row r="90" spans="1:29" hidden="1">
      <c r="A90" s="11">
        <v>37987</v>
      </c>
      <c r="B90" s="11">
        <v>39629</v>
      </c>
      <c r="C90" s="56">
        <v>5</v>
      </c>
      <c r="D90" s="12">
        <f t="shared" si="18"/>
        <v>1523413.1244205553</v>
      </c>
      <c r="E90" s="5">
        <f t="shared" si="0"/>
        <v>-8685.1948056660713</v>
      </c>
      <c r="F90" s="5">
        <f t="shared" si="10"/>
        <v>-1839.9597625860731</v>
      </c>
      <c r="G90" s="5">
        <f t="shared" si="11"/>
        <v>-6845.2350430799979</v>
      </c>
      <c r="H90" s="5">
        <f t="shared" si="1"/>
        <v>-1904.2664055256939</v>
      </c>
      <c r="I90" s="5">
        <f t="shared" si="2"/>
        <v>-253.90218740342587</v>
      </c>
      <c r="J90" s="5">
        <f t="shared" si="3"/>
        <v>-1310.9461759029316</v>
      </c>
      <c r="K90" s="5">
        <f t="shared" si="12"/>
        <v>-137979.18903207916</v>
      </c>
      <c r="L90" s="5">
        <f t="shared" si="13"/>
        <v>12200.833333333341</v>
      </c>
      <c r="M90" s="5">
        <f>(D90-$J$10)+SUM($G$37:G90)+SUM($H$37:H90)+SUM($I$37:I90)+SUM($J$37:J90)+SUM($L$37:L90)-$J$20-(D90*$K$27)</f>
        <v>414130.95024705329</v>
      </c>
      <c r="N90" s="62">
        <f>(-1*$J$10*$K$12)+SUM($E$37:E90)+SUM($H$37:H90)+SUM($I$37:I90)+SUM($J$37:J90)+K90</f>
        <v>-826998.92876648786</v>
      </c>
      <c r="O90" s="63">
        <f>(D90-$J$10)+SUM($L$37:L90)</f>
        <v>1060718.1244205553</v>
      </c>
      <c r="P90" s="72">
        <f t="shared" si="4"/>
        <v>5.6886706010860329E-2</v>
      </c>
      <c r="Q90" s="80">
        <f t="shared" si="19"/>
        <v>-12154.309574498122</v>
      </c>
      <c r="R90" s="80">
        <f t="shared" si="14"/>
        <v>12200.833333333341</v>
      </c>
      <c r="S90" s="72"/>
      <c r="T90" s="72">
        <f t="shared" si="5"/>
        <v>0.28261124352684691</v>
      </c>
      <c r="U90" s="5">
        <f t="shared" si="20"/>
        <v>315173.37127023784</v>
      </c>
      <c r="V90" s="5">
        <f t="shared" si="6"/>
        <v>-4151.7337127023784</v>
      </c>
      <c r="W90" s="5">
        <f t="shared" si="7"/>
        <v>0</v>
      </c>
      <c r="X90" s="5">
        <f t="shared" si="21"/>
        <v>0</v>
      </c>
      <c r="Y90" s="12">
        <f t="shared" si="8"/>
        <v>211021.63755753546</v>
      </c>
      <c r="Z90" s="75">
        <f>(-1*$J$10*$K$12)+V90+SUM($W$37:W90)</f>
        <v>-156387.62562675055</v>
      </c>
      <c r="AA90" s="66">
        <f>U90-$U$37+SUM($X$48:X90)</f>
        <v>215173.37127023784</v>
      </c>
      <c r="AB90" s="70">
        <f t="shared" si="9"/>
        <v>7.351050216088359E-2</v>
      </c>
      <c r="AC90" s="71">
        <f t="shared" si="17"/>
        <v>0.37589767993403067</v>
      </c>
    </row>
    <row r="91" spans="1:29" hidden="1">
      <c r="A91" s="11">
        <v>37987</v>
      </c>
      <c r="B91" s="11">
        <v>39660</v>
      </c>
      <c r="C91" s="56">
        <v>5</v>
      </c>
      <c r="D91" s="12">
        <f t="shared" si="18"/>
        <v>1535561.0346059198</v>
      </c>
      <c r="E91" s="5">
        <f t="shared" si="0"/>
        <v>-8685.1948056660713</v>
      </c>
      <c r="F91" s="5">
        <f t="shared" si="10"/>
        <v>-1855.2927606076237</v>
      </c>
      <c r="G91" s="5">
        <f t="shared" si="11"/>
        <v>-6829.9020450584476</v>
      </c>
      <c r="H91" s="5">
        <f t="shared" si="1"/>
        <v>-1919.4512932573998</v>
      </c>
      <c r="I91" s="5">
        <f t="shared" si="2"/>
        <v>-255.92683910098665</v>
      </c>
      <c r="J91" s="5">
        <f t="shared" si="3"/>
        <v>-1310.1767939257684</v>
      </c>
      <c r="K91" s="5">
        <f t="shared" si="12"/>
        <v>-138616.95431681082</v>
      </c>
      <c r="L91" s="5">
        <f t="shared" si="13"/>
        <v>12200.833333333341</v>
      </c>
      <c r="M91" s="5">
        <f>(D91-$J$10)+SUM($G$37:G91)+SUM($H$37:H91)+SUM($I$37:I91)+SUM($J$37:J91)+SUM($L$37:L91)-$J$20-(D91*$K$27)</f>
        <v>427526.47150967701</v>
      </c>
      <c r="N91" s="62">
        <f>(-1*$J$10*$K$12)+SUM($E$37:E91)+SUM($H$37:H91)+SUM($I$37:I91)+SUM($J$37:J91)+K91</f>
        <v>-839807.44378316985</v>
      </c>
      <c r="O91" s="63">
        <f>(D91-$J$10)+SUM($L$37:L91)</f>
        <v>1085066.8679392533</v>
      </c>
      <c r="P91" s="72">
        <f t="shared" si="4"/>
        <v>5.7492659617146523E-2</v>
      </c>
      <c r="Q91" s="80">
        <f t="shared" si="19"/>
        <v>-12170.749731950225</v>
      </c>
      <c r="R91" s="80">
        <f t="shared" si="14"/>
        <v>12200.833333333341</v>
      </c>
      <c r="S91" s="72"/>
      <c r="T91" s="72">
        <f t="shared" si="5"/>
        <v>0.29204245088759551</v>
      </c>
      <c r="U91" s="5">
        <f t="shared" si="20"/>
        <v>319998.50870000036</v>
      </c>
      <c r="V91" s="5">
        <f t="shared" si="6"/>
        <v>-4199.9850870000037</v>
      </c>
      <c r="W91" s="5">
        <f t="shared" si="7"/>
        <v>0</v>
      </c>
      <c r="X91" s="5">
        <f t="shared" si="21"/>
        <v>0</v>
      </c>
      <c r="Y91" s="12">
        <f t="shared" si="8"/>
        <v>215798.52361300035</v>
      </c>
      <c r="Z91" s="75">
        <f>(-1*$J$10*$K$12)+V91+SUM($W$37:W91)</f>
        <v>-156435.87700104818</v>
      </c>
      <c r="AA91" s="66">
        <f>U91-$U$37+SUM($X$48:X91)</f>
        <v>219998.50870000036</v>
      </c>
      <c r="AB91" s="70">
        <f t="shared" si="9"/>
        <v>7.722764643374129E-2</v>
      </c>
      <c r="AC91" s="71">
        <f t="shared" si="17"/>
        <v>0.40631748239265009</v>
      </c>
    </row>
    <row r="92" spans="1:29" hidden="1">
      <c r="A92" s="11">
        <v>37987</v>
      </c>
      <c r="B92" s="11">
        <v>39691</v>
      </c>
      <c r="C92" s="56">
        <v>5</v>
      </c>
      <c r="D92" s="12">
        <f t="shared" si="18"/>
        <v>1547805.8139330202</v>
      </c>
      <c r="E92" s="5">
        <f t="shared" si="0"/>
        <v>-8685.1948056660713</v>
      </c>
      <c r="F92" s="5">
        <f t="shared" si="10"/>
        <v>-1870.7535336126871</v>
      </c>
      <c r="G92" s="5">
        <f t="shared" si="11"/>
        <v>-6814.4412720533846</v>
      </c>
      <c r="H92" s="5">
        <f t="shared" si="1"/>
        <v>-1934.757267416275</v>
      </c>
      <c r="I92" s="5">
        <f t="shared" si="2"/>
        <v>-257.96763565550339</v>
      </c>
      <c r="J92" s="5">
        <f t="shared" si="3"/>
        <v>-1309.4035348653529</v>
      </c>
      <c r="K92" s="5">
        <f t="shared" si="12"/>
        <v>-139259.80523148357</v>
      </c>
      <c r="L92" s="5">
        <f t="shared" si="13"/>
        <v>12200.833333333341</v>
      </c>
      <c r="M92" s="5">
        <f>(D92-$J$10)+SUM($G$37:G92)+SUM($H$37:H92)+SUM($I$37:I92)+SUM($J$37:J92)+SUM($L$37:L92)-$J$20-(D92*$K$27)</f>
        <v>441012.66354544752</v>
      </c>
      <c r="N92" s="62">
        <f>(-1*$J$10*$K$12)+SUM($E$37:E92)+SUM($H$37:H92)+SUM($I$37:I92)+SUM($J$37:J92)+K92</f>
        <v>-852637.61794144555</v>
      </c>
      <c r="O92" s="63">
        <f>(D92-$J$10)+SUM($L$37:L92)</f>
        <v>1109512.480599687</v>
      </c>
      <c r="P92" s="72">
        <f t="shared" si="4"/>
        <v>5.8029499330267721E-2</v>
      </c>
      <c r="Q92" s="80">
        <f t="shared" si="19"/>
        <v>-12187.323243603201</v>
      </c>
      <c r="R92" s="80">
        <f t="shared" si="14"/>
        <v>12200.833333333341</v>
      </c>
      <c r="S92" s="72"/>
      <c r="T92" s="72">
        <f t="shared" si="5"/>
        <v>0.30127085323589625</v>
      </c>
      <c r="U92" s="5">
        <f t="shared" si="20"/>
        <v>324897.516428901</v>
      </c>
      <c r="V92" s="5">
        <f t="shared" si="6"/>
        <v>-4248.9751642890096</v>
      </c>
      <c r="W92" s="5">
        <f t="shared" si="7"/>
        <v>0</v>
      </c>
      <c r="X92" s="5">
        <f t="shared" si="21"/>
        <v>0</v>
      </c>
      <c r="Y92" s="12">
        <f t="shared" si="8"/>
        <v>220648.54126461199</v>
      </c>
      <c r="Z92" s="75">
        <f>(-1*$J$10*$K$12)+V92+SUM($W$37:W92)</f>
        <v>-156484.86707833718</v>
      </c>
      <c r="AA92" s="66">
        <f>U92-$U$37+SUM($X$48:X92)</f>
        <v>224897.516428901</v>
      </c>
      <c r="AB92" s="70">
        <f t="shared" si="9"/>
        <v>8.0785310888347353E-2</v>
      </c>
      <c r="AC92" s="71">
        <f t="shared" si="17"/>
        <v>0.43718380331509038</v>
      </c>
    </row>
    <row r="93" spans="1:29" hidden="1">
      <c r="A93" s="11">
        <v>37987</v>
      </c>
      <c r="B93" s="11">
        <v>39721</v>
      </c>
      <c r="C93" s="56">
        <v>5</v>
      </c>
      <c r="D93" s="12">
        <f t="shared" si="18"/>
        <v>1560148.2348499959</v>
      </c>
      <c r="E93" s="5">
        <f t="shared" si="0"/>
        <v>-8685.1948056660713</v>
      </c>
      <c r="F93" s="5">
        <f t="shared" si="10"/>
        <v>-1886.3431463927927</v>
      </c>
      <c r="G93" s="5">
        <f t="shared" si="11"/>
        <v>-6798.8516592732785</v>
      </c>
      <c r="H93" s="5">
        <f t="shared" si="1"/>
        <v>-1950.1852935624947</v>
      </c>
      <c r="I93" s="5">
        <f t="shared" si="2"/>
        <v>-260.02470580833267</v>
      </c>
      <c r="J93" s="5">
        <f t="shared" si="3"/>
        <v>-1308.6263866225861</v>
      </c>
      <c r="K93" s="5">
        <f t="shared" si="12"/>
        <v>-139907.78232962481</v>
      </c>
      <c r="L93" s="5">
        <f t="shared" si="13"/>
        <v>12200.833333333341</v>
      </c>
      <c r="M93" s="5">
        <f>(D93-$J$10)+SUM($G$37:G93)+SUM($H$37:H93)+SUM($I$37:I93)+SUM($J$37:J93)+SUM($L$37:L93)-$J$20-(D93*$K$27)</f>
        <v>454590.25265234866</v>
      </c>
      <c r="N93" s="62">
        <f>(-1*$J$10*$K$12)+SUM($E$37:E93)+SUM($H$37:H93)+SUM($I$37:I93)+SUM($J$37:J93)+K93</f>
        <v>-865489.6262312464</v>
      </c>
      <c r="O93" s="63">
        <f>(D93-$J$10)+SUM($L$37:L93)</f>
        <v>1134055.7348499959</v>
      </c>
      <c r="P93" s="72">
        <f t="shared" si="4"/>
        <v>5.8537978185901403E-2</v>
      </c>
      <c r="Q93" s="80">
        <f t="shared" si="19"/>
        <v>-12204.031191659484</v>
      </c>
      <c r="R93" s="80">
        <f t="shared" si="14"/>
        <v>12200.833333333341</v>
      </c>
      <c r="S93" s="72"/>
      <c r="T93" s="72">
        <f t="shared" si="5"/>
        <v>0.31030540456991279</v>
      </c>
      <c r="U93" s="5">
        <f t="shared" si="20"/>
        <v>329871.52537210518</v>
      </c>
      <c r="V93" s="5">
        <f t="shared" si="6"/>
        <v>-4298.7152537210513</v>
      </c>
      <c r="W93" s="5">
        <f t="shared" si="7"/>
        <v>-3.1978583261436597</v>
      </c>
      <c r="X93" s="5">
        <f t="shared" si="21"/>
        <v>0</v>
      </c>
      <c r="Y93" s="12">
        <f t="shared" si="8"/>
        <v>225572.81011838414</v>
      </c>
      <c r="Z93" s="75">
        <f>(-1*$J$10*$K$12)+V93+SUM($W$37:W93)</f>
        <v>-156537.80502609536</v>
      </c>
      <c r="AA93" s="66">
        <f>U93-$U$37+SUM($X$48:X93)</f>
        <v>229871.52537210518</v>
      </c>
      <c r="AB93" s="70">
        <f t="shared" si="9"/>
        <v>8.4237955267973591E-2</v>
      </c>
      <c r="AC93" s="71">
        <f t="shared" si="17"/>
        <v>0.46847290553093457</v>
      </c>
    </row>
    <row r="94" spans="1:29" hidden="1">
      <c r="A94" s="11">
        <v>37987</v>
      </c>
      <c r="B94" s="11">
        <v>39752</v>
      </c>
      <c r="C94" s="56">
        <v>5</v>
      </c>
      <c r="D94" s="12">
        <f t="shared" si="18"/>
        <v>1572589.0759645961</v>
      </c>
      <c r="E94" s="5">
        <f t="shared" si="0"/>
        <v>-8685.1948056660713</v>
      </c>
      <c r="F94" s="5">
        <f t="shared" si="10"/>
        <v>-1902.062672612733</v>
      </c>
      <c r="G94" s="5">
        <f t="shared" si="11"/>
        <v>-6783.1321330533383</v>
      </c>
      <c r="H94" s="5">
        <f t="shared" si="1"/>
        <v>-1965.7363449557452</v>
      </c>
      <c r="I94" s="5">
        <f t="shared" si="2"/>
        <v>-262.09817932743266</v>
      </c>
      <c r="J94" s="5">
        <f t="shared" si="3"/>
        <v>-1307.8453371586977</v>
      </c>
      <c r="K94" s="5">
        <f t="shared" si="12"/>
        <v>-140560.9264881413</v>
      </c>
      <c r="L94" s="5">
        <f t="shared" si="13"/>
        <v>12200.833333333341</v>
      </c>
      <c r="M94" s="5">
        <f>(D94-$J$10)+SUM($G$37:G94)+SUM($H$37:H94)+SUM($I$37:I94)+SUM($J$37:J94)+SUM($L$37:L94)-$J$20-(D94*$K$27)</f>
        <v>468259.97094727051</v>
      </c>
      <c r="N94" s="62">
        <f>(-1*$J$10*$K$12)+SUM($E$37:E94)+SUM($H$37:H94)+SUM($I$37:I94)+SUM($J$37:J94)+K94</f>
        <v>-878363.64505687077</v>
      </c>
      <c r="O94" s="63">
        <f>(D94-$J$10)+SUM($L$37:L94)</f>
        <v>1158697.4092979296</v>
      </c>
      <c r="P94" s="72">
        <f t="shared" si="4"/>
        <v>5.8953794952223172E-2</v>
      </c>
      <c r="Q94" s="80">
        <f t="shared" si="19"/>
        <v>-12220.874667107948</v>
      </c>
      <c r="R94" s="80">
        <f t="shared" si="14"/>
        <v>12200.833333333341</v>
      </c>
      <c r="S94" s="72"/>
      <c r="T94" s="72">
        <f t="shared" si="5"/>
        <v>0.31915456180214319</v>
      </c>
      <c r="U94" s="5">
        <f t="shared" si="20"/>
        <v>334924.93057433458</v>
      </c>
      <c r="V94" s="5">
        <f t="shared" si="6"/>
        <v>-4349.2493057433458</v>
      </c>
      <c r="W94" s="5">
        <f t="shared" si="7"/>
        <v>-20.041333774605619</v>
      </c>
      <c r="X94" s="5">
        <f t="shared" si="21"/>
        <v>0</v>
      </c>
      <c r="Y94" s="12">
        <f t="shared" si="8"/>
        <v>230575.68126859123</v>
      </c>
      <c r="Z94" s="75">
        <f>(-1*$J$10*$K$12)+V94+SUM($W$37:W94)</f>
        <v>-156608.38041189229</v>
      </c>
      <c r="AA94" s="66">
        <f>U94-$U$37+SUM($X$48:X94)</f>
        <v>234924.93057433458</v>
      </c>
      <c r="AB94" s="70">
        <f t="shared" si="9"/>
        <v>8.7477294748100842E-2</v>
      </c>
      <c r="AC94" s="71">
        <f t="shared" si="17"/>
        <v>0.50007892270173304</v>
      </c>
    </row>
    <row r="95" spans="1:29" hidden="1">
      <c r="A95" s="11">
        <v>37987</v>
      </c>
      <c r="B95" s="11">
        <v>39782</v>
      </c>
      <c r="C95" s="56">
        <v>5</v>
      </c>
      <c r="D95" s="12">
        <f t="shared" si="18"/>
        <v>1585129.1220932978</v>
      </c>
      <c r="E95" s="5">
        <f t="shared" si="0"/>
        <v>-8685.1948056660713</v>
      </c>
      <c r="F95" s="5">
        <f t="shared" si="10"/>
        <v>-1917.9131948845059</v>
      </c>
      <c r="G95" s="5">
        <f t="shared" si="11"/>
        <v>-6767.2816107815643</v>
      </c>
      <c r="H95" s="5">
        <f t="shared" si="1"/>
        <v>-1981.4114026166224</v>
      </c>
      <c r="I95" s="5">
        <f t="shared" si="2"/>
        <v>-264.18818701554966</v>
      </c>
      <c r="J95" s="5">
        <f t="shared" si="3"/>
        <v>-1307.0603744970379</v>
      </c>
      <c r="K95" s="5">
        <f t="shared" si="12"/>
        <v>-141219.27890989813</v>
      </c>
      <c r="L95" s="5">
        <f t="shared" si="13"/>
        <v>12200.833333333341</v>
      </c>
      <c r="M95" s="5">
        <f>(D95-$J$10)+SUM($G$37:G95)+SUM($H$37:H95)+SUM($I$37:I95)+SUM($J$37:J95)+SUM($L$37:L95)-$J$20-(D95*$K$27)</f>
        <v>482022.55641263793</v>
      </c>
      <c r="N95" s="62">
        <f>(-1*$J$10*$K$12)+SUM($E$37:E95)+SUM($H$37:H95)+SUM($I$37:I95)+SUM($J$37:J95)+K95</f>
        <v>-891259.8522484228</v>
      </c>
      <c r="O95" s="63">
        <f>(D95-$J$10)+SUM($L$37:L95)</f>
        <v>1183438.2887599645</v>
      </c>
      <c r="P95" s="72">
        <f t="shared" si="4"/>
        <v>5.9350970495112634E-2</v>
      </c>
      <c r="Q95" s="80">
        <f t="shared" si="19"/>
        <v>-12237.854769795282</v>
      </c>
      <c r="R95" s="80">
        <f t="shared" si="14"/>
        <v>12200.833333333341</v>
      </c>
      <c r="S95" s="72"/>
      <c r="T95" s="72">
        <f t="shared" si="5"/>
        <v>0.3278263188613843</v>
      </c>
      <c r="U95" s="5">
        <f t="shared" si="20"/>
        <v>340072.80207456968</v>
      </c>
      <c r="V95" s="5">
        <f t="shared" si="6"/>
        <v>-4400.728020745697</v>
      </c>
      <c r="W95" s="5">
        <f t="shared" si="7"/>
        <v>-37.021436461939857</v>
      </c>
      <c r="X95" s="5">
        <f t="shared" si="21"/>
        <v>0</v>
      </c>
      <c r="Y95" s="12">
        <f t="shared" si="8"/>
        <v>235672.07405382398</v>
      </c>
      <c r="Z95" s="75">
        <f>(-1*$J$10*$K$12)+V95+SUM($W$37:W95)</f>
        <v>-156696.88056335656</v>
      </c>
      <c r="AA95" s="66">
        <f>U95-$U$37+SUM($X$48:X95)</f>
        <v>240072.80207456968</v>
      </c>
      <c r="AB95" s="70">
        <f t="shared" si="9"/>
        <v>9.062601089825624E-2</v>
      </c>
      <c r="AC95" s="71">
        <f t="shared" si="17"/>
        <v>0.53208411814874701</v>
      </c>
    </row>
    <row r="96" spans="1:29">
      <c r="A96" s="11">
        <v>37987</v>
      </c>
      <c r="B96" s="11">
        <v>39813</v>
      </c>
      <c r="C96" s="56">
        <v>5</v>
      </c>
      <c r="D96" s="12">
        <f t="shared" si="18"/>
        <v>1597769.1643108146</v>
      </c>
      <c r="E96" s="5">
        <f t="shared" si="0"/>
        <v>-8685.1948056660713</v>
      </c>
      <c r="F96" s="5">
        <f t="shared" si="10"/>
        <v>-1933.895804841877</v>
      </c>
      <c r="G96" s="5">
        <f t="shared" si="11"/>
        <v>-6751.2990008241941</v>
      </c>
      <c r="H96" s="5">
        <f t="shared" si="1"/>
        <v>-1997.2114553885183</v>
      </c>
      <c r="I96" s="5">
        <f t="shared" si="2"/>
        <v>-266.29486071846912</v>
      </c>
      <c r="J96" s="5">
        <f t="shared" si="3"/>
        <v>-1306.2714867248851</v>
      </c>
      <c r="K96" s="5">
        <f t="shared" si="12"/>
        <v>-141882.88112631778</v>
      </c>
      <c r="L96" s="5">
        <f t="shared" si="13"/>
        <v>12200.833333333341</v>
      </c>
      <c r="M96" s="5">
        <f>(D96-$J$10)+SUM($G$37:G96)+SUM($H$37:H96)+SUM($I$37:I96)+SUM($J$37:J96)+SUM($L$37:L96)-$J$20-(D96*$K$27)</f>
        <v>495878.7529434124</v>
      </c>
      <c r="N96" s="62">
        <f>(-1*$J$10*$K$12)+SUM($E$37:E96)+SUM($H$37:H96)+SUM($I$37:I96)+SUM($J$37:J96)+K96</f>
        <v>-904178.42707334051</v>
      </c>
      <c r="O96" s="63">
        <f>(D96-$J$10)+SUM($L$37:L96)</f>
        <v>1208279.1643108148</v>
      </c>
      <c r="P96" s="72">
        <f t="shared" si="4"/>
        <v>5.9665604746762295E-2</v>
      </c>
      <c r="Q96" s="80">
        <f t="shared" si="19"/>
        <v>-12254.972608497945</v>
      </c>
      <c r="R96" s="80">
        <f t="shared" si="14"/>
        <v>12200.833333333341</v>
      </c>
      <c r="S96" s="72"/>
      <c r="T96" s="72">
        <f t="shared" si="5"/>
        <v>0.33632823802464801</v>
      </c>
      <c r="U96" s="5">
        <f t="shared" si="20"/>
        <v>345316.72482074256</v>
      </c>
      <c r="V96" s="5">
        <f t="shared" si="6"/>
        <v>-4453.1672482074255</v>
      </c>
      <c r="W96" s="5">
        <f t="shared" si="7"/>
        <v>-54.139275164602623</v>
      </c>
      <c r="X96" s="5">
        <f t="shared" si="21"/>
        <v>0</v>
      </c>
      <c r="Y96" s="12">
        <f t="shared" si="8"/>
        <v>240863.55757253512</v>
      </c>
      <c r="Z96" s="75">
        <f>(-1*$J$10*$K$12)+V96+SUM($W$37:W96)</f>
        <v>-156803.4590659829</v>
      </c>
      <c r="AA96" s="66">
        <f>U96-$U$37+SUM($X$48:X96)</f>
        <v>245316.72482074256</v>
      </c>
      <c r="AB96" s="70">
        <f t="shared" si="9"/>
        <v>9.3586182988906072E-2</v>
      </c>
      <c r="AC96" s="71">
        <f t="shared" si="17"/>
        <v>0.56448541557691834</v>
      </c>
    </row>
    <row r="97" spans="1:29" hidden="1">
      <c r="A97" s="11">
        <v>37987</v>
      </c>
      <c r="B97" s="11">
        <v>39844</v>
      </c>
      <c r="C97" s="56">
        <v>6</v>
      </c>
      <c r="D97" s="12">
        <f t="shared" si="18"/>
        <v>1610510.0000000012</v>
      </c>
      <c r="E97" s="5">
        <f t="shared" si="0"/>
        <v>-8685.1948056660713</v>
      </c>
      <c r="F97" s="5">
        <f t="shared" si="10"/>
        <v>-1950.0116032155593</v>
      </c>
      <c r="G97" s="5">
        <f t="shared" si="11"/>
        <v>-6735.183202450512</v>
      </c>
      <c r="H97" s="5">
        <f t="shared" si="1"/>
        <v>-2013.1375000000014</v>
      </c>
      <c r="I97" s="5">
        <f t="shared" si="2"/>
        <v>-268.41833333333352</v>
      </c>
      <c r="J97" s="5">
        <f t="shared" si="3"/>
        <v>-1805.7128286619602</v>
      </c>
      <c r="K97" s="5">
        <f t="shared" si="12"/>
        <v>-142551.77500000008</v>
      </c>
      <c r="L97" s="5">
        <f t="shared" si="13"/>
        <v>13420.916666666677</v>
      </c>
      <c r="M97" s="5">
        <f>(D97-$J$10)+SUM($G$37:G97)+SUM($H$37:H97)+SUM($I$37:I97)+SUM($J$37:J97)+SUM($L$37:L97)-$J$20-(D97*$K$27)</f>
        <v>510549.15956113749</v>
      </c>
      <c r="N97" s="62">
        <f>(-1*$J$10*$K$12)+SUM($E$37:E97)+SUM($H$37:H97)+SUM($I$37:I97)+SUM($J$37:J97)+K97</f>
        <v>-917619.78441468417</v>
      </c>
      <c r="O97" s="63">
        <f>(D97-$J$10)+SUM($L$37:L97)</f>
        <v>1234440.9166666679</v>
      </c>
      <c r="P97" s="72">
        <f t="shared" si="4"/>
        <v>6.0028600826941197E-2</v>
      </c>
      <c r="Q97" s="80">
        <f t="shared" si="19"/>
        <v>-12772.463467661366</v>
      </c>
      <c r="R97" s="80">
        <f t="shared" si="14"/>
        <v>13420.916666666677</v>
      </c>
      <c r="S97" s="72"/>
      <c r="T97" s="72">
        <f t="shared" si="5"/>
        <v>0.34526405994403475</v>
      </c>
      <c r="U97" s="5">
        <f t="shared" si="20"/>
        <v>350658.30915125011</v>
      </c>
      <c r="V97" s="5">
        <f t="shared" si="6"/>
        <v>-4506.5830915125007</v>
      </c>
      <c r="W97" s="5">
        <f t="shared" si="7"/>
        <v>0</v>
      </c>
      <c r="X97" s="5">
        <f t="shared" si="21"/>
        <v>0</v>
      </c>
      <c r="Y97" s="12">
        <f t="shared" si="8"/>
        <v>246151.72605973762</v>
      </c>
      <c r="Z97" s="75">
        <f>(-1*$J$10*$K$12)+V97+SUM($W$37:W97)</f>
        <v>-156856.87490928796</v>
      </c>
      <c r="AA97" s="66">
        <f>U97-$U$37+SUM($X$48:X97)</f>
        <v>250658.30915125011</v>
      </c>
      <c r="AB97" s="70">
        <f t="shared" si="9"/>
        <v>9.651377664122332E-2</v>
      </c>
      <c r="AC97" s="71">
        <f t="shared" si="17"/>
        <v>0.59800652216365102</v>
      </c>
    </row>
    <row r="98" spans="1:29" hidden="1">
      <c r="A98" s="11">
        <v>37987</v>
      </c>
      <c r="B98" s="11">
        <v>39872</v>
      </c>
      <c r="C98" s="56">
        <v>6</v>
      </c>
      <c r="D98" s="12">
        <f t="shared" si="18"/>
        <v>1623352.432902155</v>
      </c>
      <c r="E98" s="5">
        <f t="shared" si="0"/>
        <v>-8685.1948056660713</v>
      </c>
      <c r="F98" s="5">
        <f t="shared" si="10"/>
        <v>-1966.2616999090219</v>
      </c>
      <c r="G98" s="5">
        <f t="shared" si="11"/>
        <v>-6718.9331057570489</v>
      </c>
      <c r="H98" s="5">
        <f t="shared" si="1"/>
        <v>-2029.1905411276937</v>
      </c>
      <c r="I98" s="5">
        <f t="shared" si="2"/>
        <v>-270.55873881702581</v>
      </c>
      <c r="J98" s="5">
        <f t="shared" si="3"/>
        <v>-1804.9160551956127</v>
      </c>
      <c r="K98" s="5">
        <f t="shared" si="12"/>
        <v>-143226.00272736314</v>
      </c>
      <c r="L98" s="5">
        <f t="shared" si="13"/>
        <v>13420.916666666677</v>
      </c>
      <c r="M98" s="5">
        <f>(D98-$J$10)+SUM($G$37:G98)+SUM($H$37:H98)+SUM($I$37:I98)+SUM($J$37:J98)+SUM($L$37:L98)-$J$20-(D98*$K$27)</f>
        <v>525314.68296169746</v>
      </c>
      <c r="N98" s="62">
        <f>(-1*$J$10*$K$12)+SUM($E$37:E98)+SUM($H$37:H98)+SUM($I$37:I98)+SUM($J$37:J98)+K98</f>
        <v>-931083.87228285358</v>
      </c>
      <c r="O98" s="63">
        <f>(D98-$J$10)+SUM($L$37:L98)</f>
        <v>1260704.2662354885</v>
      </c>
      <c r="P98" s="72">
        <f t="shared" si="4"/>
        <v>6.0442088444463957E-2</v>
      </c>
      <c r="Q98" s="80">
        <f t="shared" si="19"/>
        <v>-12789.860140806402</v>
      </c>
      <c r="R98" s="80">
        <f t="shared" si="14"/>
        <v>13420.916666666677</v>
      </c>
      <c r="S98" s="72"/>
      <c r="T98" s="72">
        <f t="shared" si="5"/>
        <v>0.35401793948429561</v>
      </c>
      <c r="U98" s="5">
        <f t="shared" si="20"/>
        <v>356026.70219068677</v>
      </c>
      <c r="V98" s="5">
        <f t="shared" si="6"/>
        <v>-4560.2670219068677</v>
      </c>
      <c r="W98" s="5">
        <f t="shared" si="7"/>
        <v>0</v>
      </c>
      <c r="X98" s="5">
        <f t="shared" si="21"/>
        <v>0</v>
      </c>
      <c r="Y98" s="12">
        <f t="shared" si="8"/>
        <v>251466.43516877992</v>
      </c>
      <c r="Z98" s="75">
        <f>(-1*$J$10*$K$12)+V98+SUM($W$37:W98)</f>
        <v>-156910.55883968234</v>
      </c>
      <c r="AA98" s="66">
        <f>U98-$U$37+SUM($X$48:X98)</f>
        <v>256026.70219068677</v>
      </c>
      <c r="AB98" s="70">
        <f t="shared" si="9"/>
        <v>9.9443677603432618E-2</v>
      </c>
      <c r="AC98" s="71">
        <f t="shared" si="17"/>
        <v>0.63167287201030708</v>
      </c>
    </row>
    <row r="99" spans="1:29" hidden="1">
      <c r="A99" s="11">
        <v>37987</v>
      </c>
      <c r="B99" s="11">
        <v>39903</v>
      </c>
      <c r="C99" s="56">
        <v>6</v>
      </c>
      <c r="D99" s="12">
        <f t="shared" si="18"/>
        <v>1636297.2731677194</v>
      </c>
      <c r="E99" s="5">
        <f t="shared" si="0"/>
        <v>-8685.1948056660713</v>
      </c>
      <c r="F99" s="5">
        <f t="shared" si="10"/>
        <v>-1982.6472140749308</v>
      </c>
      <c r="G99" s="5">
        <f t="shared" si="11"/>
        <v>-6702.5475915911402</v>
      </c>
      <c r="H99" s="5">
        <f t="shared" si="1"/>
        <v>-2045.3715914596489</v>
      </c>
      <c r="I99" s="5">
        <f t="shared" si="2"/>
        <v>-272.71621219461991</v>
      </c>
      <c r="J99" s="5">
        <f t="shared" si="3"/>
        <v>-1804.1153212827194</v>
      </c>
      <c r="K99" s="5">
        <f t="shared" si="12"/>
        <v>-143905.60684130527</v>
      </c>
      <c r="L99" s="5">
        <f t="shared" si="13"/>
        <v>13420.916666666677</v>
      </c>
      <c r="M99" s="5">
        <f>(D99-$J$10)+SUM($G$37:G99)+SUM($H$37:H99)+SUM($I$37:I99)+SUM($J$37:J99)+SUM($L$37:L99)-$J$20-(D99*$K$27)</f>
        <v>540176.08506345819</v>
      </c>
      <c r="N99" s="62">
        <f>(-1*$J$10*$K$12)+SUM($E$37:E99)+SUM($H$37:H99)+SUM($I$37:I99)+SUM($J$37:J99)+K99</f>
        <v>-944570.87432739895</v>
      </c>
      <c r="O99" s="63">
        <f>(D99-$J$10)+SUM($L$37:L99)</f>
        <v>1287070.0231677196</v>
      </c>
      <c r="P99" s="72">
        <f t="shared" si="4"/>
        <v>6.0711244724446993E-2</v>
      </c>
      <c r="Q99" s="80">
        <f t="shared" si="19"/>
        <v>-12807.39793060306</v>
      </c>
      <c r="R99" s="80">
        <f t="shared" si="14"/>
        <v>13420.916666666677</v>
      </c>
      <c r="S99" s="72"/>
      <c r="T99" s="72">
        <f t="shared" si="5"/>
        <v>0.36259761776394406</v>
      </c>
      <c r="U99" s="5">
        <f t="shared" si="20"/>
        <v>361477.28248499165</v>
      </c>
      <c r="V99" s="5">
        <f t="shared" si="6"/>
        <v>-4614.772824849917</v>
      </c>
      <c r="W99" s="5">
        <f t="shared" si="7"/>
        <v>0</v>
      </c>
      <c r="X99" s="5">
        <f t="shared" si="21"/>
        <v>0</v>
      </c>
      <c r="Y99" s="12">
        <f t="shared" si="8"/>
        <v>256862.50966014175</v>
      </c>
      <c r="Z99" s="75">
        <f>(-1*$J$10*$K$12)+V99+SUM($W$37:W99)</f>
        <v>-156965.0646426254</v>
      </c>
      <c r="AA99" s="66">
        <f>U99-$U$37+SUM($X$48:X99)</f>
        <v>261477.28248499165</v>
      </c>
      <c r="AB99" s="70">
        <f t="shared" si="9"/>
        <v>0.10209981409255549</v>
      </c>
      <c r="AC99" s="71">
        <f t="shared" si="17"/>
        <v>0.66583107572578248</v>
      </c>
    </row>
    <row r="100" spans="1:29" hidden="1">
      <c r="A100" s="11">
        <v>37987</v>
      </c>
      <c r="B100" s="11">
        <v>39933</v>
      </c>
      <c r="C100" s="56">
        <v>6</v>
      </c>
      <c r="D100" s="12">
        <f t="shared" si="18"/>
        <v>1649345.3374073911</v>
      </c>
      <c r="E100" s="5">
        <f t="shared" si="0"/>
        <v>-8685.1948056660713</v>
      </c>
      <c r="F100" s="5">
        <f t="shared" si="10"/>
        <v>-1999.1692741922216</v>
      </c>
      <c r="G100" s="5">
        <f t="shared" si="11"/>
        <v>-6686.0255314738488</v>
      </c>
      <c r="H100" s="5">
        <f t="shared" si="1"/>
        <v>-2061.6816717592387</v>
      </c>
      <c r="I100" s="5">
        <f t="shared" si="2"/>
        <v>-274.89088956789851</v>
      </c>
      <c r="J100" s="5">
        <f t="shared" si="3"/>
        <v>-1803.3106152849336</v>
      </c>
      <c r="K100" s="5">
        <f t="shared" si="12"/>
        <v>-144590.63021388804</v>
      </c>
      <c r="L100" s="5">
        <f t="shared" si="13"/>
        <v>13420.916666666677</v>
      </c>
      <c r="M100" s="5">
        <f>(D100-$J$10)+SUM($G$37:G100)+SUM($H$37:H100)+SUM($I$37:I100)+SUM($J$37:J100)+SUM($L$37:L100)-$J$20-(D100*$K$27)</f>
        <v>555134.13388912787</v>
      </c>
      <c r="N100" s="62">
        <f>(-1*$J$10*$K$12)+SUM($E$37:E100)+SUM($H$37:H100)+SUM($I$37:I100)+SUM($J$37:J100)+K100</f>
        <v>-958080.97568225989</v>
      </c>
      <c r="O100" s="63">
        <f>(D100-$J$10)+SUM($L$37:L100)</f>
        <v>1313539.0040740578</v>
      </c>
      <c r="P100" s="72">
        <f t="shared" si="4"/>
        <v>6.0972053625928856E-2</v>
      </c>
      <c r="Q100" s="80">
        <f t="shared" si="19"/>
        <v>-12825.077982278142</v>
      </c>
      <c r="R100" s="80">
        <f t="shared" si="14"/>
        <v>13420.916666666677</v>
      </c>
      <c r="S100" s="72"/>
      <c r="T100" s="72">
        <f t="shared" si="5"/>
        <v>0.37101042335035656</v>
      </c>
      <c r="U100" s="5">
        <f t="shared" si="20"/>
        <v>367011.3082775186</v>
      </c>
      <c r="V100" s="5">
        <f t="shared" si="6"/>
        <v>-4670.1130827751858</v>
      </c>
      <c r="W100" s="5">
        <f t="shared" si="7"/>
        <v>0</v>
      </c>
      <c r="X100" s="5">
        <f t="shared" si="21"/>
        <v>0</v>
      </c>
      <c r="Y100" s="12">
        <f t="shared" si="8"/>
        <v>262341.1951947434</v>
      </c>
      <c r="Z100" s="75">
        <f>(-1*$J$10*$K$12)+V100+SUM($W$37:W100)</f>
        <v>-157020.40490055067</v>
      </c>
      <c r="AA100" s="66">
        <f>U100-$U$37+SUM($X$48:X100)</f>
        <v>267011.3082775186</v>
      </c>
      <c r="AB100" s="70">
        <f t="shared" si="9"/>
        <v>0.10470762990876405</v>
      </c>
      <c r="AC100" s="71">
        <f t="shared" si="17"/>
        <v>0.70048796171829386</v>
      </c>
    </row>
    <row r="101" spans="1:29" hidden="1">
      <c r="A101" s="11">
        <v>37987</v>
      </c>
      <c r="B101" s="11">
        <v>39964</v>
      </c>
      <c r="C101" s="56">
        <v>6</v>
      </c>
      <c r="D101" s="12">
        <f t="shared" si="18"/>
        <v>1662497.4487436353</v>
      </c>
      <c r="E101" s="5">
        <f t="shared" ref="E101:E164" si="22">PMT($K$13/12,$K$11*12,($J$10)*(1-$K$12))</f>
        <v>-8685.1948056660713</v>
      </c>
      <c r="F101" s="5">
        <f t="shared" si="10"/>
        <v>-2015.8290181438235</v>
      </c>
      <c r="G101" s="5">
        <f t="shared" si="11"/>
        <v>-6669.365787522247</v>
      </c>
      <c r="H101" s="5">
        <f t="shared" ref="H101:H164" si="23">(D101*$K$15)/-12</f>
        <v>-2078.1218109295442</v>
      </c>
      <c r="I101" s="5">
        <f t="shared" ref="I101:I164" si="24">(D101*$K$14)/-12</f>
        <v>-277.08290812393926</v>
      </c>
      <c r="J101" s="5">
        <f t="shared" ref="J101:J164" si="25">IF(L101&gt;((G101+H101+I101)*-1),((L101+(G101+H101+I101))*$K$18)*-1,0)</f>
        <v>-1802.501925637288</v>
      </c>
      <c r="K101" s="5">
        <f t="shared" si="12"/>
        <v>-145281.11605904088</v>
      </c>
      <c r="L101" s="5">
        <f t="shared" si="13"/>
        <v>13420.916666666677</v>
      </c>
      <c r="M101" s="5">
        <f>(D101-$J$10)+SUM($G$37:G101)+SUM($H$37:H101)+SUM($I$37:I101)+SUM($J$37:J101)+SUM($L$37:L101)-$J$20-(D101*$K$27)</f>
        <v>570189.6036146729</v>
      </c>
      <c r="N101" s="62">
        <f>(-1*$J$10*$K$12)+SUM($E$37:E101)+SUM($H$37:H101)+SUM($I$37:I101)+SUM($J$37:J101)+K101</f>
        <v>-971614.36297776958</v>
      </c>
      <c r="O101" s="63">
        <f>(D101-$J$10)+SUM($L$37:L101)</f>
        <v>1340112.0320769688</v>
      </c>
      <c r="P101" s="72">
        <f t="shared" ref="P101:P164" si="26">XIRR(N101:O101,A101:B101)</f>
        <v>6.1163014064255276E-2</v>
      </c>
      <c r="Q101" s="80">
        <f t="shared" si="19"/>
        <v>-12842.901450356843</v>
      </c>
      <c r="R101" s="80">
        <f t="shared" si="14"/>
        <v>13420.916666666677</v>
      </c>
      <c r="S101" s="72"/>
      <c r="T101" s="72">
        <f t="shared" ref="T101:T164" si="27">(O101+N101)/(N101*-1)</f>
        <v>0.37926329945333509</v>
      </c>
      <c r="U101" s="5">
        <f t="shared" si="20"/>
        <v>372630.05707466102</v>
      </c>
      <c r="V101" s="5">
        <f t="shared" ref="V101:V164" si="28">(-1*$U$37*$L$21)-(U101*$L$28)</f>
        <v>-4726.3005707466109</v>
      </c>
      <c r="W101" s="5">
        <f t="shared" ref="W101:W164" si="29">IF(L101+E101+H101+I101+J101&lt;0,(L101+E101+H101+I101+J101),0)</f>
        <v>0</v>
      </c>
      <c r="X101" s="5">
        <f t="shared" si="21"/>
        <v>0</v>
      </c>
      <c r="Y101" s="12">
        <f t="shared" ref="Y101:Y164" si="30">U101-$U$37+V101</f>
        <v>267903.75650391442</v>
      </c>
      <c r="Z101" s="75">
        <f>(-1*$J$10*$K$12)+V101+SUM($W$37:W101)</f>
        <v>-157076.59238852208</v>
      </c>
      <c r="AA101" s="66">
        <f>U101-$U$37+SUM($X$48:X101)</f>
        <v>272630.05707466102</v>
      </c>
      <c r="AB101" s="70">
        <f t="shared" ref="AB101:AB164" si="31">XIRR(Z101:AA101,A101:B101)</f>
        <v>0.10715973052542042</v>
      </c>
      <c r="AC101" s="71">
        <f t="shared" si="17"/>
        <v>0.73565044243080147</v>
      </c>
    </row>
    <row r="102" spans="1:29" hidden="1">
      <c r="A102" s="11">
        <v>37987</v>
      </c>
      <c r="B102" s="11">
        <v>39994</v>
      </c>
      <c r="C102" s="56">
        <v>6</v>
      </c>
      <c r="D102" s="12">
        <f t="shared" si="18"/>
        <v>1675754.4368626112</v>
      </c>
      <c r="E102" s="5">
        <f t="shared" si="22"/>
        <v>-8685.1948056660713</v>
      </c>
      <c r="F102" s="5">
        <f t="shared" ref="F102:F165" si="32">PPMT($K$13/12,ROW()-36,12*$K$11,$J$10*(1-$K$12))</f>
        <v>-2032.6275932950223</v>
      </c>
      <c r="G102" s="5">
        <f t="shared" ref="G102:G165" si="33">IPMT($K$13/12,ROW()-36,$K$11*12,$J$10*(1-$K$12))</f>
        <v>-6652.5672123710492</v>
      </c>
      <c r="H102" s="5">
        <f t="shared" si="23"/>
        <v>-2094.6930460782637</v>
      </c>
      <c r="I102" s="5">
        <f t="shared" si="24"/>
        <v>-279.29240614376857</v>
      </c>
      <c r="J102" s="5">
        <f t="shared" si="25"/>
        <v>-1801.6892408501744</v>
      </c>
      <c r="K102" s="5">
        <f t="shared" ref="K102:K165" si="34">-$J$20-(D102*$K$27)</f>
        <v>-145977.10793528712</v>
      </c>
      <c r="L102" s="5">
        <f t="shared" ref="L102:L165" si="35">IF(YEAR(B102)=YEAR(B101),L101,(D102*$K$17/12))</f>
        <v>13420.916666666677</v>
      </c>
      <c r="M102" s="5">
        <f>(D102-$J$10)+SUM($G$37:G102)+SUM($H$37:H102)+SUM($I$37:I102)+SUM($J$37:J102)+SUM($L$37:L102)-$J$20-(D102*$K$27)</f>
        <v>585343.27461862599</v>
      </c>
      <c r="N102" s="62">
        <f>(-1*$J$10*$K$12)+SUM($E$37:E102)+SUM($H$37:H102)+SUM($I$37:I102)+SUM($J$37:J102)+K102</f>
        <v>-985171.22435275419</v>
      </c>
      <c r="O102" s="63">
        <f>(D102-$J$10)+SUM($L$37:L102)</f>
        <v>1366789.9368626112</v>
      </c>
      <c r="P102" s="72">
        <f t="shared" si="26"/>
        <v>6.1351352848720883E-2</v>
      </c>
      <c r="Q102" s="80">
        <f t="shared" si="19"/>
        <v>-12860.869498738277</v>
      </c>
      <c r="R102" s="80">
        <f t="shared" ref="R102:R165" si="36">L102</f>
        <v>13420.916666666677</v>
      </c>
      <c r="S102" s="72"/>
      <c r="T102" s="72">
        <f t="shared" si="27"/>
        <v>0.38736282899510793</v>
      </c>
      <c r="U102" s="5">
        <f t="shared" si="20"/>
        <v>378334.82594075869</v>
      </c>
      <c r="V102" s="5">
        <f t="shared" si="28"/>
        <v>-4783.3482594075867</v>
      </c>
      <c r="W102" s="5">
        <f t="shared" si="29"/>
        <v>0</v>
      </c>
      <c r="X102" s="5">
        <f t="shared" si="21"/>
        <v>0</v>
      </c>
      <c r="Y102" s="12">
        <f t="shared" si="30"/>
        <v>273551.47768135113</v>
      </c>
      <c r="Z102" s="75">
        <f>(-1*$J$10*$K$12)+V102+SUM($W$37:W102)</f>
        <v>-157133.64007718308</v>
      </c>
      <c r="AA102" s="66">
        <f>U102-$U$37+SUM($X$48:X102)</f>
        <v>278334.82594075869</v>
      </c>
      <c r="AB102" s="70">
        <f t="shared" si="31"/>
        <v>0.1095743449909571</v>
      </c>
      <c r="AC102" s="71">
        <f t="shared" ref="AC102:AC165" si="37">(AA102+Z102)/(Z102*-1)</f>
        <v>0.77132551504593372</v>
      </c>
    </row>
    <row r="103" spans="1:29" hidden="1">
      <c r="A103" s="11">
        <v>37987</v>
      </c>
      <c r="B103" s="11">
        <v>40025</v>
      </c>
      <c r="C103" s="56">
        <v>6</v>
      </c>
      <c r="D103" s="12">
        <f t="shared" ref="D103:D166" si="38">D102*((1+$K$16)^(1/12))</f>
        <v>1689117.1380665123</v>
      </c>
      <c r="E103" s="5">
        <f t="shared" si="22"/>
        <v>-8685.1948056660713</v>
      </c>
      <c r="F103" s="5">
        <f t="shared" si="32"/>
        <v>-2049.5661565724804</v>
      </c>
      <c r="G103" s="5">
        <f t="shared" si="33"/>
        <v>-6635.62864909359</v>
      </c>
      <c r="H103" s="5">
        <f t="shared" si="23"/>
        <v>-2111.3964225831401</v>
      </c>
      <c r="I103" s="5">
        <f t="shared" si="24"/>
        <v>-281.51952301108537</v>
      </c>
      <c r="J103" s="5">
        <f t="shared" si="25"/>
        <v>-1800.8725495113331</v>
      </c>
      <c r="K103" s="5">
        <f t="shared" si="34"/>
        <v>-146678.64974849191</v>
      </c>
      <c r="L103" s="5">
        <f t="shared" si="35"/>
        <v>13420.916666666677</v>
      </c>
      <c r="M103" s="5">
        <f>(D103-$J$10)+SUM($G$37:G103)+SUM($H$37:H103)+SUM($I$37:I103)+SUM($J$37:J103)+SUM($L$37:L103)-$J$20-(D103*$K$27)</f>
        <v>600595.93353178969</v>
      </c>
      <c r="N103" s="62">
        <f>(-1*$J$10*$K$12)+SUM($E$37:E103)+SUM($H$37:H103)+SUM($I$37:I103)+SUM($J$37:J103)+K103</f>
        <v>-998751.74946673063</v>
      </c>
      <c r="O103" s="63">
        <f>(D103-$J$10)+SUM($L$37:L103)</f>
        <v>1393573.554733179</v>
      </c>
      <c r="P103" s="72">
        <f t="shared" si="26"/>
        <v>6.1476551757981147E-2</v>
      </c>
      <c r="Q103" s="80">
        <f t="shared" ref="Q103:Q166" si="39">E103+H103+I103+J103</f>
        <v>-12878.98330077163</v>
      </c>
      <c r="R103" s="80">
        <f t="shared" si="36"/>
        <v>13420.916666666677</v>
      </c>
      <c r="S103" s="72"/>
      <c r="T103" s="72">
        <f t="shared" si="27"/>
        <v>0.39531525774774157</v>
      </c>
      <c r="U103" s="5">
        <f t="shared" ref="U103:U166" si="40">(U102-W102)*(1+$L$16)^(1/12)</f>
        <v>384126.93179751968</v>
      </c>
      <c r="V103" s="5">
        <f t="shared" si="28"/>
        <v>-4841.2693179751968</v>
      </c>
      <c r="W103" s="5">
        <f t="shared" si="29"/>
        <v>0</v>
      </c>
      <c r="X103" s="5">
        <f t="shared" si="21"/>
        <v>0</v>
      </c>
      <c r="Y103" s="12">
        <f t="shared" si="30"/>
        <v>279285.66247954447</v>
      </c>
      <c r="Z103" s="75">
        <f>(-1*$J$10*$K$12)+V103+SUM($W$37:W103)</f>
        <v>-157191.56113575067</v>
      </c>
      <c r="AA103" s="66">
        <f>U103-$U$37+SUM($X$48:X103)</f>
        <v>284126.93179751968</v>
      </c>
      <c r="AB103" s="70">
        <f t="shared" si="31"/>
        <v>0.11184146069748027</v>
      </c>
      <c r="AC103" s="71">
        <f t="shared" si="37"/>
        <v>0.80752026218600614</v>
      </c>
    </row>
    <row r="104" spans="1:29" hidden="1">
      <c r="A104" s="11">
        <v>37987</v>
      </c>
      <c r="B104" s="11">
        <v>40056</v>
      </c>
      <c r="C104" s="56">
        <v>6</v>
      </c>
      <c r="D104" s="12">
        <f t="shared" si="38"/>
        <v>1702586.3953263226</v>
      </c>
      <c r="E104" s="5">
        <f t="shared" si="22"/>
        <v>-8685.1948056660713</v>
      </c>
      <c r="F104" s="5">
        <f t="shared" si="32"/>
        <v>-2066.6458745439177</v>
      </c>
      <c r="G104" s="5">
        <f t="shared" si="33"/>
        <v>-6618.5489311221527</v>
      </c>
      <c r="H104" s="5">
        <f t="shared" si="23"/>
        <v>-2128.2329941579032</v>
      </c>
      <c r="I104" s="5">
        <f t="shared" si="24"/>
        <v>-283.76439922105379</v>
      </c>
      <c r="J104" s="5">
        <f t="shared" si="25"/>
        <v>-1800.0518402878822</v>
      </c>
      <c r="K104" s="5">
        <f t="shared" si="34"/>
        <v>-147385.78575463194</v>
      </c>
      <c r="L104" s="5">
        <f t="shared" si="35"/>
        <v>13420.916666666677</v>
      </c>
      <c r="M104" s="5">
        <f>(D104-$J$10)+SUM($G$37:G104)+SUM($H$37:H104)+SUM($I$37:I104)+SUM($J$37:J104)+SUM($L$37:L104)-$J$20-(D104*$K$27)</f>
        <v>615948.3732873376</v>
      </c>
      <c r="N104" s="62">
        <f>(-1*$J$10*$K$12)+SUM($E$37:E104)+SUM($H$37:H104)+SUM($I$37:I104)+SUM($J$37:J104)+K104</f>
        <v>-1012356.1295122035</v>
      </c>
      <c r="O104" s="63">
        <f>(D104-$J$10)+SUM($L$37:L104)</f>
        <v>1420463.7286596559</v>
      </c>
      <c r="P104" s="72">
        <f t="shared" si="26"/>
        <v>6.1573088189933498E-2</v>
      </c>
      <c r="Q104" s="80">
        <f t="shared" si="39"/>
        <v>-12897.244039332911</v>
      </c>
      <c r="R104" s="80">
        <f t="shared" si="36"/>
        <v>13420.916666666677</v>
      </c>
      <c r="S104" s="72"/>
      <c r="T104" s="72">
        <f t="shared" si="27"/>
        <v>0.40312651570954194</v>
      </c>
      <c r="U104" s="5">
        <f t="shared" si="40"/>
        <v>390007.71172802604</v>
      </c>
      <c r="V104" s="5">
        <f t="shared" si="28"/>
        <v>-4900.0771172802606</v>
      </c>
      <c r="W104" s="5">
        <f t="shared" si="29"/>
        <v>0</v>
      </c>
      <c r="X104" s="5">
        <f t="shared" si="21"/>
        <v>0</v>
      </c>
      <c r="Y104" s="12">
        <f t="shared" si="30"/>
        <v>285107.63461074576</v>
      </c>
      <c r="Z104" s="75">
        <f>(-1*$J$10*$K$12)+V104+SUM($W$37:W104)</f>
        <v>-157250.36893505574</v>
      </c>
      <c r="AA104" s="66">
        <f>U104-$U$37+SUM($X$48:X104)</f>
        <v>290007.71172802604</v>
      </c>
      <c r="AB104" s="70">
        <f t="shared" si="31"/>
        <v>0.11402239538746563</v>
      </c>
      <c r="AC104" s="71">
        <f t="shared" si="37"/>
        <v>0.84424185260766516</v>
      </c>
    </row>
    <row r="105" spans="1:29" hidden="1">
      <c r="A105" s="11">
        <v>37987</v>
      </c>
      <c r="B105" s="11">
        <v>40086</v>
      </c>
      <c r="C105" s="56">
        <v>6</v>
      </c>
      <c r="D105" s="12">
        <f t="shared" si="38"/>
        <v>1716163.0583349958</v>
      </c>
      <c r="E105" s="5">
        <f t="shared" si="22"/>
        <v>-8685.1948056660713</v>
      </c>
      <c r="F105" s="5">
        <f t="shared" si="32"/>
        <v>-2083.8679234984506</v>
      </c>
      <c r="G105" s="5">
        <f t="shared" si="33"/>
        <v>-6601.3268821676202</v>
      </c>
      <c r="H105" s="5">
        <f t="shared" si="23"/>
        <v>-2145.2038229187447</v>
      </c>
      <c r="I105" s="5">
        <f t="shared" si="24"/>
        <v>-286.02717638916596</v>
      </c>
      <c r="J105" s="5">
        <f t="shared" si="25"/>
        <v>-1799.2271019283701</v>
      </c>
      <c r="K105" s="5">
        <f t="shared" si="34"/>
        <v>-148098.56056258728</v>
      </c>
      <c r="L105" s="5">
        <f t="shared" si="35"/>
        <v>13420.916666666677</v>
      </c>
      <c r="M105" s="5">
        <f>(D105-$J$10)+SUM($G$37:G105)+SUM($H$37:H105)+SUM($I$37:I105)+SUM($J$37:J105)+SUM($L$37:L105)-$J$20-(D105*$K$27)</f>
        <v>631401.39317131811</v>
      </c>
      <c r="N105" s="62">
        <f>(-1*$J$10*$K$12)+SUM($E$37:E105)+SUM($H$37:H105)+SUM($I$37:I105)+SUM($J$37:J105)+K105</f>
        <v>-1025984.5572270614</v>
      </c>
      <c r="O105" s="63">
        <f>(D105-$J$10)+SUM($L$37:L105)</f>
        <v>1447461.3083349955</v>
      </c>
      <c r="P105" s="72">
        <f t="shared" si="26"/>
        <v>6.1673592836029696E-2</v>
      </c>
      <c r="Q105" s="80">
        <f t="shared" si="39"/>
        <v>-12915.652906902351</v>
      </c>
      <c r="R105" s="80">
        <f t="shared" si="36"/>
        <v>13420.916666666677</v>
      </c>
      <c r="S105" s="72"/>
      <c r="T105" s="72">
        <f t="shared" si="27"/>
        <v>0.41080223687485468</v>
      </c>
      <c r="U105" s="5">
        <f t="shared" si="40"/>
        <v>395978.52328539395</v>
      </c>
      <c r="V105" s="5">
        <f t="shared" si="28"/>
        <v>-4959.7852328539393</v>
      </c>
      <c r="W105" s="5">
        <f t="shared" si="29"/>
        <v>0</v>
      </c>
      <c r="X105" s="5">
        <f t="shared" si="21"/>
        <v>0</v>
      </c>
      <c r="Y105" s="12">
        <f t="shared" si="30"/>
        <v>291018.73805253999</v>
      </c>
      <c r="Z105" s="75">
        <f>(-1*$J$10*$K$12)+V105+SUM($W$37:W105)</f>
        <v>-157310.07705062942</v>
      </c>
      <c r="AA105" s="66">
        <f>U105-$U$37+SUM($X$48:X105)</f>
        <v>295978.52328539395</v>
      </c>
      <c r="AB105" s="70">
        <f t="shared" si="31"/>
        <v>0.11617959821603942</v>
      </c>
      <c r="AC105" s="71">
        <f t="shared" si="37"/>
        <v>0.88149754189068774</v>
      </c>
    </row>
    <row r="106" spans="1:29" hidden="1">
      <c r="A106" s="11">
        <v>37987</v>
      </c>
      <c r="B106" s="11">
        <v>40117</v>
      </c>
      <c r="C106" s="56">
        <v>6</v>
      </c>
      <c r="D106" s="12">
        <f t="shared" si="38"/>
        <v>1729847.983561056</v>
      </c>
      <c r="E106" s="5">
        <f t="shared" si="22"/>
        <v>-8685.1948056660713</v>
      </c>
      <c r="F106" s="5">
        <f t="shared" si="32"/>
        <v>-2101.2334895276044</v>
      </c>
      <c r="G106" s="5">
        <f t="shared" si="33"/>
        <v>-6583.9613161384668</v>
      </c>
      <c r="H106" s="5">
        <f t="shared" si="23"/>
        <v>-2162.3099794513196</v>
      </c>
      <c r="I106" s="5">
        <f t="shared" si="24"/>
        <v>-288.30799726017602</v>
      </c>
      <c r="J106" s="5">
        <f t="shared" si="25"/>
        <v>-1798.3983232648534</v>
      </c>
      <c r="K106" s="5">
        <f t="shared" si="34"/>
        <v>-148817.01913695544</v>
      </c>
      <c r="L106" s="5">
        <f t="shared" si="35"/>
        <v>13420.916666666677</v>
      </c>
      <c r="M106" s="5">
        <f>(D106-$J$10)+SUM($G$37:G106)+SUM($H$37:H106)+SUM($I$37:I106)+SUM($J$37:J106)+SUM($L$37:L106)-$J$20-(D106*$K$27)</f>
        <v>646955.7988735619</v>
      </c>
      <c r="N106" s="62">
        <f>(-1*$J$10*$K$12)+SUM($E$37:E106)+SUM($H$37:H106)+SUM($I$37:I106)+SUM($J$37:J106)+K106</f>
        <v>-1039637.2269070719</v>
      </c>
      <c r="O106" s="63">
        <f>(D106-$J$10)+SUM($L$37:L106)</f>
        <v>1474567.1502277225</v>
      </c>
      <c r="P106" s="72">
        <f t="shared" si="26"/>
        <v>6.1719312249495763E-2</v>
      </c>
      <c r="Q106" s="80">
        <f t="shared" si="39"/>
        <v>-12934.21110564242</v>
      </c>
      <c r="R106" s="80">
        <f t="shared" si="36"/>
        <v>13420.916666666677</v>
      </c>
      <c r="S106" s="72"/>
      <c r="T106" s="72">
        <f t="shared" si="27"/>
        <v>0.41834777753637215</v>
      </c>
      <c r="U106" s="5">
        <f t="shared" si="40"/>
        <v>402040.74480615882</v>
      </c>
      <c r="V106" s="5">
        <f t="shared" si="28"/>
        <v>-5020.4074480615882</v>
      </c>
      <c r="W106" s="5">
        <f t="shared" si="29"/>
        <v>0</v>
      </c>
      <c r="X106" s="5">
        <f t="shared" si="21"/>
        <v>0</v>
      </c>
      <c r="Y106" s="12">
        <f t="shared" si="30"/>
        <v>297020.33735809725</v>
      </c>
      <c r="Z106" s="75">
        <f>(-1*$J$10*$K$12)+V106+SUM($W$37:W106)</f>
        <v>-157370.69926583706</v>
      </c>
      <c r="AA106" s="66">
        <f>U106-$U$37+SUM($X$48:X106)</f>
        <v>302040.74480615882</v>
      </c>
      <c r="AB106" s="70">
        <f t="shared" si="31"/>
        <v>0.11820023677542539</v>
      </c>
      <c r="AC106" s="71">
        <f t="shared" si="37"/>
        <v>0.91929467312043378</v>
      </c>
    </row>
    <row r="107" spans="1:29" hidden="1">
      <c r="A107" s="11">
        <v>37987</v>
      </c>
      <c r="B107" s="11">
        <v>40147</v>
      </c>
      <c r="C107" s="56">
        <v>6</v>
      </c>
      <c r="D107" s="12">
        <f t="shared" si="38"/>
        <v>1743642.0343026279</v>
      </c>
      <c r="E107" s="5">
        <f t="shared" si="22"/>
        <v>-8685.1948056660713</v>
      </c>
      <c r="F107" s="5">
        <f t="shared" si="32"/>
        <v>-2118.7437686070007</v>
      </c>
      <c r="G107" s="5">
        <f t="shared" si="33"/>
        <v>-6566.4510370590706</v>
      </c>
      <c r="H107" s="5">
        <f t="shared" si="23"/>
        <v>-2179.5525428782848</v>
      </c>
      <c r="I107" s="5">
        <f t="shared" si="24"/>
        <v>-290.60700571710464</v>
      </c>
      <c r="J107" s="5">
        <f t="shared" si="25"/>
        <v>-1797.5654932150089</v>
      </c>
      <c r="K107" s="5">
        <f t="shared" si="34"/>
        <v>-149541.20680088797</v>
      </c>
      <c r="L107" s="5">
        <f t="shared" si="35"/>
        <v>13420.916666666677</v>
      </c>
      <c r="M107" s="5">
        <f>(D107-$J$10)+SUM($G$37:G107)+SUM($H$37:H107)+SUM($I$37:I107)+SUM($J$37:J107)+SUM($L$37:L107)-$J$20-(D107*$K$27)</f>
        <v>662612.40253899852</v>
      </c>
      <c r="N107" s="62">
        <f>(-1*$J$10*$K$12)+SUM($E$37:E107)+SUM($H$37:H107)+SUM($I$37:I107)+SUM($J$37:J107)+K107</f>
        <v>-1053314.334418481</v>
      </c>
      <c r="O107" s="63">
        <f>(D107-$J$10)+SUM($L$37:L107)</f>
        <v>1501782.1176359612</v>
      </c>
      <c r="P107" s="72">
        <f t="shared" si="26"/>
        <v>6.1772363670262183E-2</v>
      </c>
      <c r="Q107" s="80">
        <f t="shared" si="39"/>
        <v>-12952.919847476469</v>
      </c>
      <c r="R107" s="80">
        <f t="shared" si="36"/>
        <v>13420.916666666677</v>
      </c>
      <c r="S107" s="72"/>
      <c r="T107" s="72">
        <f t="shared" si="27"/>
        <v>0.42576823324546559</v>
      </c>
      <c r="U107" s="5">
        <f t="shared" si="40"/>
        <v>408195.77572845866</v>
      </c>
      <c r="V107" s="5">
        <f t="shared" si="28"/>
        <v>-5081.9577572845865</v>
      </c>
      <c r="W107" s="5">
        <f t="shared" si="29"/>
        <v>0</v>
      </c>
      <c r="X107" s="5">
        <f t="shared" si="21"/>
        <v>0</v>
      </c>
      <c r="Y107" s="12">
        <f t="shared" si="30"/>
        <v>303113.81797117408</v>
      </c>
      <c r="Z107" s="75">
        <f>(-1*$J$10*$K$12)+V107+SUM($W$37:W107)</f>
        <v>-157432.24957506006</v>
      </c>
      <c r="AA107" s="66">
        <f>U107-$U$37+SUM($X$48:X107)</f>
        <v>308195.77572845866</v>
      </c>
      <c r="AB107" s="70">
        <f t="shared" si="31"/>
        <v>0.12020490832835209</v>
      </c>
      <c r="AC107" s="71">
        <f t="shared" si="37"/>
        <v>0.95764067756344939</v>
      </c>
    </row>
    <row r="108" spans="1:29">
      <c r="A108" s="11">
        <v>37987</v>
      </c>
      <c r="B108" s="11">
        <v>40178</v>
      </c>
      <c r="C108" s="56">
        <v>6</v>
      </c>
      <c r="D108" s="12">
        <f t="shared" si="38"/>
        <v>1757546.0807418965</v>
      </c>
      <c r="E108" s="5">
        <f t="shared" si="22"/>
        <v>-8685.1948056660713</v>
      </c>
      <c r="F108" s="5">
        <f t="shared" si="32"/>
        <v>-2136.3999666787258</v>
      </c>
      <c r="G108" s="5">
        <f t="shared" si="33"/>
        <v>-6548.7948389873454</v>
      </c>
      <c r="H108" s="5">
        <f t="shared" si="23"/>
        <v>-2196.9326009273705</v>
      </c>
      <c r="I108" s="5">
        <f t="shared" si="24"/>
        <v>-292.92434679031606</v>
      </c>
      <c r="J108" s="5">
        <f t="shared" si="25"/>
        <v>-1796.7286007842745</v>
      </c>
      <c r="K108" s="5">
        <f t="shared" si="34"/>
        <v>-150271.16923894957</v>
      </c>
      <c r="L108" s="5">
        <f t="shared" si="35"/>
        <v>13420.916666666677</v>
      </c>
      <c r="M108" s="5">
        <f>(D108-$J$10)+SUM($G$37:G108)+SUM($H$37:H108)+SUM($I$37:I108)+SUM($J$37:J108)+SUM($L$37:L108)-$J$20-(D108*$K$27)</f>
        <v>678372.02281938295</v>
      </c>
      <c r="N108" s="62">
        <f>(-1*$J$10*$K$12)+SUM($E$37:E108)+SUM($H$37:H108)+SUM($I$37:I108)+SUM($J$37:J108)+K108</f>
        <v>-1067016.0772107106</v>
      </c>
      <c r="O108" s="63">
        <f>(D108-$J$10)+SUM($L$37:L108)</f>
        <v>1529107.0807418963</v>
      </c>
      <c r="P108" s="72">
        <f t="shared" si="26"/>
        <v>6.1775261297386988E-2</v>
      </c>
      <c r="Q108" s="80">
        <f t="shared" si="39"/>
        <v>-12971.780354168031</v>
      </c>
      <c r="R108" s="80">
        <f t="shared" si="36"/>
        <v>13420.916666666677</v>
      </c>
      <c r="S108" s="72"/>
      <c r="T108" s="72">
        <f t="shared" si="27"/>
        <v>0.43306845454394549</v>
      </c>
      <c r="U108" s="5">
        <f t="shared" si="40"/>
        <v>414445.03691508836</v>
      </c>
      <c r="V108" s="5">
        <f t="shared" si="28"/>
        <v>-5144.4503691508835</v>
      </c>
      <c r="W108" s="5">
        <f t="shared" si="29"/>
        <v>0</v>
      </c>
      <c r="X108" s="5">
        <f t="shared" si="21"/>
        <v>0</v>
      </c>
      <c r="Y108" s="12">
        <f t="shared" si="30"/>
        <v>309300.58654593746</v>
      </c>
      <c r="Z108" s="75">
        <f>(-1*$J$10*$K$12)+V108+SUM($W$37:W108)</f>
        <v>-157494.74218692636</v>
      </c>
      <c r="AA108" s="66">
        <f>U108-$U$37+SUM($X$48:X108)</f>
        <v>314445.03691508836</v>
      </c>
      <c r="AB108" s="70">
        <f t="shared" si="31"/>
        <v>0.12207944201672824</v>
      </c>
      <c r="AC108" s="71">
        <f t="shared" si="37"/>
        <v>0.99654307533569486</v>
      </c>
    </row>
    <row r="109" spans="1:29" hidden="1">
      <c r="A109" s="11">
        <v>37987</v>
      </c>
      <c r="B109" s="11">
        <v>40209</v>
      </c>
      <c r="C109" s="56">
        <v>7</v>
      </c>
      <c r="D109" s="12">
        <f t="shared" si="38"/>
        <v>1771561.0000000019</v>
      </c>
      <c r="E109" s="5">
        <f t="shared" si="22"/>
        <v>-8685.1948056660713</v>
      </c>
      <c r="F109" s="5">
        <f t="shared" si="32"/>
        <v>-2154.2032997343822</v>
      </c>
      <c r="G109" s="5">
        <f t="shared" si="33"/>
        <v>-6530.9915059316891</v>
      </c>
      <c r="H109" s="5">
        <f t="shared" si="23"/>
        <v>-2214.4512500000023</v>
      </c>
      <c r="I109" s="5">
        <f t="shared" si="24"/>
        <v>-295.26016666666698</v>
      </c>
      <c r="J109" s="5">
        <f t="shared" si="25"/>
        <v>-2346.1452184013469</v>
      </c>
      <c r="K109" s="5">
        <f t="shared" si="34"/>
        <v>-151006.9525000001</v>
      </c>
      <c r="L109" s="5">
        <f t="shared" si="35"/>
        <v>14763.008333333351</v>
      </c>
      <c r="M109" s="5">
        <f>(D109-$J$10)+SUM($G$37:G109)+SUM($H$37:H109)+SUM($I$37:I109)+SUM($J$37:J109)+SUM($L$37:L109)-$J$20-(D109*$K$27)</f>
        <v>695027.31900877121</v>
      </c>
      <c r="N109" s="62">
        <f>(-1*$J$10*$K$12)+SUM($E$37:E109)+SUM($H$37:H109)+SUM($I$37:I109)+SUM($J$37:J109)+K109</f>
        <v>-1081292.9119124953</v>
      </c>
      <c r="O109" s="63">
        <f>(D109-$J$10)+SUM($L$37:L109)</f>
        <v>1557885.0083333349</v>
      </c>
      <c r="P109" s="72">
        <f t="shared" si="26"/>
        <v>6.1821092286395957E-2</v>
      </c>
      <c r="Q109" s="80">
        <f t="shared" si="39"/>
        <v>-13541.051440734087</v>
      </c>
      <c r="R109" s="80">
        <f t="shared" si="36"/>
        <v>14763.008333333351</v>
      </c>
      <c r="S109" s="72"/>
      <c r="T109" s="72">
        <f t="shared" si="27"/>
        <v>0.4407613248642181</v>
      </c>
      <c r="U109" s="5">
        <f t="shared" si="40"/>
        <v>420789.97098149994</v>
      </c>
      <c r="V109" s="5">
        <f t="shared" si="28"/>
        <v>-5207.8997098149994</v>
      </c>
      <c r="W109" s="5">
        <f t="shared" si="29"/>
        <v>0</v>
      </c>
      <c r="X109" s="5">
        <f t="shared" si="21"/>
        <v>0</v>
      </c>
      <c r="Y109" s="12">
        <f t="shared" si="30"/>
        <v>315582.07127168495</v>
      </c>
      <c r="Z109" s="75">
        <f>(-1*$J$10*$K$12)+V109+SUM($W$37:W109)</f>
        <v>-157558.19152759048</v>
      </c>
      <c r="AA109" s="66">
        <f>U109-$U$37+SUM($X$48:X109)</f>
        <v>320789.97098149994</v>
      </c>
      <c r="AB109" s="70">
        <f t="shared" si="31"/>
        <v>0.12388572103618296</v>
      </c>
      <c r="AC109" s="71">
        <f t="shared" si="37"/>
        <v>1.0360094760628518</v>
      </c>
    </row>
    <row r="110" spans="1:29" hidden="1">
      <c r="A110" s="11">
        <v>37987</v>
      </c>
      <c r="B110" s="11">
        <v>40237</v>
      </c>
      <c r="C110" s="56">
        <v>7</v>
      </c>
      <c r="D110" s="12">
        <f t="shared" si="38"/>
        <v>1785687.6761923712</v>
      </c>
      <c r="E110" s="5">
        <f t="shared" si="22"/>
        <v>-8685.1948056660713</v>
      </c>
      <c r="F110" s="5">
        <f t="shared" si="32"/>
        <v>-2172.1549938988351</v>
      </c>
      <c r="G110" s="5">
        <f t="shared" si="33"/>
        <v>-6513.0398117672357</v>
      </c>
      <c r="H110" s="5">
        <f t="shared" si="23"/>
        <v>-2232.1095952404639</v>
      </c>
      <c r="I110" s="5">
        <f t="shared" si="24"/>
        <v>-297.61461269872854</v>
      </c>
      <c r="J110" s="5">
        <f t="shared" si="25"/>
        <v>-2345.300168587039</v>
      </c>
      <c r="K110" s="5">
        <f t="shared" si="34"/>
        <v>-151748.60300009948</v>
      </c>
      <c r="L110" s="5">
        <f t="shared" si="35"/>
        <v>14763.008333333351</v>
      </c>
      <c r="M110" s="5">
        <f>(D110-$J$10)+SUM($G$37:G110)+SUM($H$37:H110)+SUM($I$37:I110)+SUM($J$37:J110)+SUM($L$37:L110)-$J$20-(D110*$K$27)</f>
        <v>711787.28884608101</v>
      </c>
      <c r="N110" s="62">
        <f>(-1*$J$10*$K$12)+SUM($E$37:E110)+SUM($H$37:H110)+SUM($I$37:I110)+SUM($J$37:J110)+K110</f>
        <v>-1095594.7815947868</v>
      </c>
      <c r="O110" s="63">
        <f>(D110-$J$10)+SUM($L$37:L110)</f>
        <v>1586774.6928590375</v>
      </c>
      <c r="P110" s="72">
        <f t="shared" si="26"/>
        <v>6.1930093257205082E-2</v>
      </c>
      <c r="Q110" s="80">
        <f t="shared" si="39"/>
        <v>-13560.219182192301</v>
      </c>
      <c r="R110" s="80">
        <f t="shared" si="36"/>
        <v>14763.008333333351</v>
      </c>
      <c r="S110" s="72"/>
      <c r="T110" s="72">
        <f t="shared" si="27"/>
        <v>0.44832260934035462</v>
      </c>
      <c r="U110" s="5">
        <f t="shared" si="40"/>
        <v>427232.04262882395</v>
      </c>
      <c r="V110" s="5">
        <f t="shared" si="28"/>
        <v>-5272.32042628824</v>
      </c>
      <c r="W110" s="5">
        <f t="shared" si="29"/>
        <v>0</v>
      </c>
      <c r="X110" s="5">
        <f t="shared" si="21"/>
        <v>0</v>
      </c>
      <c r="Y110" s="12">
        <f t="shared" si="30"/>
        <v>321959.72220253572</v>
      </c>
      <c r="Z110" s="75">
        <f>(-1*$J$10*$K$12)+V110+SUM($W$37:W110)</f>
        <v>-157622.6122440637</v>
      </c>
      <c r="AA110" s="66">
        <f>U110-$U$37+SUM($X$48:X110)</f>
        <v>327232.04262882395</v>
      </c>
      <c r="AB110" s="70">
        <f t="shared" si="31"/>
        <v>0.12580439613880603</v>
      </c>
      <c r="AC110" s="71">
        <f t="shared" si="37"/>
        <v>1.0760475795321556</v>
      </c>
    </row>
    <row r="111" spans="1:29" hidden="1">
      <c r="A111" s="11">
        <v>37987</v>
      </c>
      <c r="B111" s="11">
        <v>40268</v>
      </c>
      <c r="C111" s="56">
        <v>7</v>
      </c>
      <c r="D111" s="12">
        <f t="shared" si="38"/>
        <v>1799927.0004844919</v>
      </c>
      <c r="E111" s="5">
        <f t="shared" si="22"/>
        <v>-8685.1948056660713</v>
      </c>
      <c r="F111" s="5">
        <f t="shared" si="32"/>
        <v>-2190.2562855146584</v>
      </c>
      <c r="G111" s="5">
        <f t="shared" si="33"/>
        <v>-6494.9385201514124</v>
      </c>
      <c r="H111" s="5">
        <f t="shared" si="23"/>
        <v>-2249.9087506056148</v>
      </c>
      <c r="I111" s="5">
        <f t="shared" si="24"/>
        <v>-299.98783341408199</v>
      </c>
      <c r="J111" s="5">
        <f t="shared" si="25"/>
        <v>-2344.4510239565193</v>
      </c>
      <c r="K111" s="5">
        <f t="shared" si="34"/>
        <v>-152496.16752543586</v>
      </c>
      <c r="L111" s="5">
        <f t="shared" si="35"/>
        <v>14763.008333333351</v>
      </c>
      <c r="M111" s="5">
        <f>(D111-$J$10)+SUM($G$37:G111)+SUM($H$37:H111)+SUM($I$37:I111)+SUM($J$37:J111)+SUM($L$37:L111)-$J$20-(D111*$K$27)</f>
        <v>728652.77081807121</v>
      </c>
      <c r="N111" s="62">
        <f>(-1*$J$10*$K$12)+SUM($E$37:E111)+SUM($H$37:H111)+SUM($I$37:I111)+SUM($J$37:J111)+K111</f>
        <v>-1109921.8885337657</v>
      </c>
      <c r="O111" s="63">
        <f>(D111-$J$10)+SUM($L$37:L111)</f>
        <v>1615777.0254844916</v>
      </c>
      <c r="P111" s="72">
        <f t="shared" si="26"/>
        <v>6.1932963510136309E-2</v>
      </c>
      <c r="Q111" s="80">
        <f t="shared" si="39"/>
        <v>-13579.542413642286</v>
      </c>
      <c r="R111" s="80">
        <f t="shared" si="36"/>
        <v>14763.008333333351</v>
      </c>
      <c r="S111" s="72"/>
      <c r="T111" s="72">
        <f t="shared" si="27"/>
        <v>0.4557574205685529</v>
      </c>
      <c r="U111" s="5">
        <f t="shared" si="40"/>
        <v>433772.73898198985</v>
      </c>
      <c r="V111" s="5">
        <f t="shared" si="28"/>
        <v>-5337.7273898198982</v>
      </c>
      <c r="W111" s="5">
        <f t="shared" si="29"/>
        <v>0</v>
      </c>
      <c r="X111" s="5">
        <f t="shared" si="21"/>
        <v>0</v>
      </c>
      <c r="Y111" s="12">
        <f t="shared" si="30"/>
        <v>328435.01159216993</v>
      </c>
      <c r="Z111" s="75">
        <f>(-1*$J$10*$K$12)+V111+SUM($W$37:W111)</f>
        <v>-157688.01920759538</v>
      </c>
      <c r="AA111" s="66">
        <f>U111-$U$37+SUM($X$48:X111)</f>
        <v>333772.73898198985</v>
      </c>
      <c r="AB111" s="70">
        <f t="shared" si="31"/>
        <v>0.12748314194956092</v>
      </c>
      <c r="AC111" s="71">
        <f t="shared" si="37"/>
        <v>1.1166651763351783</v>
      </c>
    </row>
    <row r="112" spans="1:29" hidden="1">
      <c r="A112" s="11">
        <v>37987</v>
      </c>
      <c r="B112" s="11">
        <v>40298</v>
      </c>
      <c r="C112" s="56">
        <v>7</v>
      </c>
      <c r="D112" s="12">
        <f t="shared" si="38"/>
        <v>1814279.8711481309</v>
      </c>
      <c r="E112" s="5">
        <f t="shared" si="22"/>
        <v>-8685.1948056660713</v>
      </c>
      <c r="F112" s="5">
        <f t="shared" si="32"/>
        <v>-2208.5084212272805</v>
      </c>
      <c r="G112" s="5">
        <f t="shared" si="33"/>
        <v>-6476.6863844387899</v>
      </c>
      <c r="H112" s="5">
        <f t="shared" si="23"/>
        <v>-2267.8498389351635</v>
      </c>
      <c r="I112" s="5">
        <f t="shared" si="24"/>
        <v>-302.37997852468851</v>
      </c>
      <c r="J112" s="5">
        <f t="shared" si="25"/>
        <v>-2343.5977738882307</v>
      </c>
      <c r="K112" s="5">
        <f t="shared" si="34"/>
        <v>-153249.69323527688</v>
      </c>
      <c r="L112" s="5">
        <f t="shared" si="35"/>
        <v>14763.008333333351</v>
      </c>
      <c r="M112" s="5">
        <f>(D112-$J$10)+SUM($G$37:G112)+SUM($H$37:H112)+SUM($I$37:I112)+SUM($J$37:J112)+SUM($L$37:L112)-$J$20-(D112*$K$27)</f>
        <v>745624.61012941552</v>
      </c>
      <c r="N112" s="62">
        <f>(-1*$J$10*$K$12)+SUM($E$37:E112)+SUM($H$37:H112)+SUM($I$37:I112)+SUM($J$37:J112)+K112</f>
        <v>-1124274.4366406209</v>
      </c>
      <c r="O112" s="63">
        <f>(D112-$J$10)+SUM($L$37:L112)</f>
        <v>1644892.9044814638</v>
      </c>
      <c r="P112" s="72">
        <f t="shared" si="26"/>
        <v>6.1945055868804173E-2</v>
      </c>
      <c r="Q112" s="80">
        <f t="shared" si="39"/>
        <v>-13599.022397014154</v>
      </c>
      <c r="R112" s="80">
        <f t="shared" si="36"/>
        <v>14763.008333333351</v>
      </c>
      <c r="S112" s="72"/>
      <c r="T112" s="72">
        <f t="shared" si="27"/>
        <v>0.46307062659582715</v>
      </c>
      <c r="U112" s="5">
        <f t="shared" si="40"/>
        <v>440413.5699330222</v>
      </c>
      <c r="V112" s="5">
        <f t="shared" si="28"/>
        <v>-5404.1356993302225</v>
      </c>
      <c r="W112" s="5">
        <f t="shared" si="29"/>
        <v>0</v>
      </c>
      <c r="X112" s="5">
        <f t="shared" si="21"/>
        <v>0</v>
      </c>
      <c r="Y112" s="12">
        <f t="shared" si="30"/>
        <v>335009.43423369195</v>
      </c>
      <c r="Z112" s="75">
        <f>(-1*$J$10*$K$12)+V112+SUM($W$37:W112)</f>
        <v>-157754.42751710571</v>
      </c>
      <c r="AA112" s="66">
        <f>U112-$U$37+SUM($X$48:X112)</f>
        <v>340413.5699330222</v>
      </c>
      <c r="AB112" s="70">
        <f t="shared" si="31"/>
        <v>0.12916147509667217</v>
      </c>
      <c r="AC112" s="71">
        <f t="shared" si="37"/>
        <v>1.1578701485009686</v>
      </c>
    </row>
    <row r="113" spans="1:29" hidden="1">
      <c r="A113" s="11">
        <v>37987</v>
      </c>
      <c r="B113" s="11">
        <v>40329</v>
      </c>
      <c r="C113" s="56">
        <v>7</v>
      </c>
      <c r="D113" s="12">
        <f t="shared" si="38"/>
        <v>1828747.1936179996</v>
      </c>
      <c r="E113" s="5">
        <f t="shared" si="22"/>
        <v>-8685.1948056660713</v>
      </c>
      <c r="F113" s="5">
        <f t="shared" si="32"/>
        <v>-2226.9126580708412</v>
      </c>
      <c r="G113" s="5">
        <f t="shared" si="33"/>
        <v>-6458.2821475952287</v>
      </c>
      <c r="H113" s="5">
        <f t="shared" si="23"/>
        <v>-2285.9339920224993</v>
      </c>
      <c r="I113" s="5">
        <f t="shared" si="24"/>
        <v>-304.79119893633327</v>
      </c>
      <c r="J113" s="5">
        <f t="shared" si="25"/>
        <v>-2342.7404078595087</v>
      </c>
      <c r="K113" s="5">
        <f t="shared" si="34"/>
        <v>-154009.22766494501</v>
      </c>
      <c r="L113" s="5">
        <f t="shared" si="35"/>
        <v>14763.008333333351</v>
      </c>
      <c r="M113" s="5">
        <f>(D113-$J$10)+SUM($G$37:G113)+SUM($H$37:H113)+SUM($I$37:I113)+SUM($J$37:J113)+SUM($L$37:L113)-$J$20-(D113*$K$27)</f>
        <v>762703.65875653585</v>
      </c>
      <c r="N113" s="62">
        <f>(-1*$J$10*$K$12)+SUM($E$37:E113)+SUM($H$37:H113)+SUM($I$37:I113)+SUM($J$37:J113)+K113</f>
        <v>-1138652.6314747734</v>
      </c>
      <c r="O113" s="63">
        <f>(D113-$J$10)+SUM($L$37:L113)</f>
        <v>1674123.2352846658</v>
      </c>
      <c r="P113" s="72">
        <f t="shared" si="26"/>
        <v>6.1912280035025781E-2</v>
      </c>
      <c r="Q113" s="80">
        <f t="shared" si="39"/>
        <v>-13618.660404484412</v>
      </c>
      <c r="R113" s="80">
        <f t="shared" si="36"/>
        <v>14763.008333333351</v>
      </c>
      <c r="S113" s="72"/>
      <c r="T113" s="72">
        <f t="shared" si="27"/>
        <v>0.47026686542352725</v>
      </c>
      <c r="U113" s="5">
        <f t="shared" si="40"/>
        <v>447156.0684895931</v>
      </c>
      <c r="V113" s="5">
        <f t="shared" si="28"/>
        <v>-5471.5606848959314</v>
      </c>
      <c r="W113" s="5">
        <f t="shared" si="29"/>
        <v>0</v>
      </c>
      <c r="X113" s="5">
        <f t="shared" ref="X113:X176" si="41">IF(YEAR(B113)=YEAR(B112),X112,(U113*$L$17)/12)</f>
        <v>0</v>
      </c>
      <c r="Y113" s="12">
        <f t="shared" si="30"/>
        <v>341684.50780469715</v>
      </c>
      <c r="Z113" s="75">
        <f>(-1*$J$10*$K$12)+V113+SUM($W$37:W113)</f>
        <v>-157821.85250267142</v>
      </c>
      <c r="AA113" s="66">
        <f>U113-$U$37+SUM($X$48:X113)</f>
        <v>347156.0684895931</v>
      </c>
      <c r="AB113" s="70">
        <f t="shared" si="31"/>
        <v>0.13072327919497417</v>
      </c>
      <c r="AC113" s="71">
        <f t="shared" si="37"/>
        <v>1.1996704701189391</v>
      </c>
    </row>
    <row r="114" spans="1:29" hidden="1">
      <c r="A114" s="11">
        <v>37987</v>
      </c>
      <c r="B114" s="11">
        <v>40359</v>
      </c>
      <c r="C114" s="56">
        <v>7</v>
      </c>
      <c r="D114" s="12">
        <f t="shared" si="38"/>
        <v>1843329.8805488732</v>
      </c>
      <c r="E114" s="5">
        <f t="shared" si="22"/>
        <v>-8685.1948056660713</v>
      </c>
      <c r="F114" s="5">
        <f t="shared" si="32"/>
        <v>-2245.4702635547651</v>
      </c>
      <c r="G114" s="5">
        <f t="shared" si="33"/>
        <v>-6439.7245421113057</v>
      </c>
      <c r="H114" s="5">
        <f t="shared" si="23"/>
        <v>-2304.1623506860915</v>
      </c>
      <c r="I114" s="5">
        <f t="shared" si="24"/>
        <v>-307.22164675814554</v>
      </c>
      <c r="J114" s="5">
        <f t="shared" si="25"/>
        <v>-2341.8789154489018</v>
      </c>
      <c r="K114" s="5">
        <f t="shared" si="34"/>
        <v>-154774.81872881585</v>
      </c>
      <c r="L114" s="5">
        <f t="shared" si="35"/>
        <v>14763.008333333351</v>
      </c>
      <c r="M114" s="5">
        <f>(D114-$J$10)+SUM($G$37:G114)+SUM($H$37:H114)+SUM($I$37:I114)+SUM($J$37:J114)+SUM($L$37:L114)-$J$20-(D114*$K$27)</f>
        <v>779890.77550186752</v>
      </c>
      <c r="N114" s="62">
        <f>(-1*$J$10*$K$12)+SUM($E$37:E114)+SUM($H$37:H114)+SUM($I$37:I114)+SUM($J$37:J114)+K114</f>
        <v>-1153056.6802572035</v>
      </c>
      <c r="O114" s="63">
        <f>(D114-$J$10)+SUM($L$37:L114)</f>
        <v>1703468.9305488728</v>
      </c>
      <c r="P114" s="72">
        <f t="shared" si="26"/>
        <v>6.1890878388240519E-2</v>
      </c>
      <c r="Q114" s="80">
        <f t="shared" si="39"/>
        <v>-13638.45771855921</v>
      </c>
      <c r="R114" s="80">
        <f t="shared" si="36"/>
        <v>14763.008333333351</v>
      </c>
      <c r="S114" s="72"/>
      <c r="T114" s="72">
        <f t="shared" si="27"/>
        <v>0.47735055849023228</v>
      </c>
      <c r="U114" s="5">
        <f t="shared" si="40"/>
        <v>454001.79112891032</v>
      </c>
      <c r="V114" s="5">
        <f t="shared" si="28"/>
        <v>-5540.0179112891037</v>
      </c>
      <c r="W114" s="5">
        <f t="shared" si="29"/>
        <v>0</v>
      </c>
      <c r="X114" s="5">
        <f t="shared" si="41"/>
        <v>0</v>
      </c>
      <c r="Y114" s="12">
        <f t="shared" si="30"/>
        <v>348461.7732176212</v>
      </c>
      <c r="Z114" s="75">
        <f>(-1*$J$10*$K$12)+V114+SUM($W$37:W114)</f>
        <v>-157890.30972906458</v>
      </c>
      <c r="AA114" s="66">
        <f>U114-$U$37+SUM($X$48:X114)</f>
        <v>354001.79112891032</v>
      </c>
      <c r="AB114" s="70">
        <f t="shared" si="31"/>
        <v>0.13228961113107116</v>
      </c>
      <c r="AC114" s="71">
        <f t="shared" si="37"/>
        <v>1.242074207950872</v>
      </c>
    </row>
    <row r="115" spans="1:29" hidden="1">
      <c r="A115" s="11">
        <v>37987</v>
      </c>
      <c r="B115" s="11">
        <v>40390</v>
      </c>
      <c r="C115" s="56">
        <v>7</v>
      </c>
      <c r="D115" s="12">
        <f t="shared" si="38"/>
        <v>1858028.8518731643</v>
      </c>
      <c r="E115" s="5">
        <f t="shared" si="22"/>
        <v>-8685.1948056660713</v>
      </c>
      <c r="F115" s="5">
        <f t="shared" si="32"/>
        <v>-2264.1825157510548</v>
      </c>
      <c r="G115" s="5">
        <f t="shared" si="33"/>
        <v>-6421.0122899150165</v>
      </c>
      <c r="H115" s="5">
        <f t="shared" si="23"/>
        <v>-2322.5360648414553</v>
      </c>
      <c r="I115" s="5">
        <f t="shared" si="24"/>
        <v>-309.67147531219405</v>
      </c>
      <c r="J115" s="5">
        <f t="shared" si="25"/>
        <v>-2341.0132863385206</v>
      </c>
      <c r="K115" s="5">
        <f t="shared" si="34"/>
        <v>-155546.51472334116</v>
      </c>
      <c r="L115" s="5">
        <f t="shared" si="35"/>
        <v>14763.008333333351</v>
      </c>
      <c r="M115" s="5">
        <f>(D115-$J$10)+SUM($G$37:G115)+SUM($H$37:H115)+SUM($I$37:I115)+SUM($J$37:J115)+SUM($L$37:L115)-$J$20-(D115*$K$27)</f>
        <v>797186.82604855951</v>
      </c>
      <c r="N115" s="62">
        <f>(-1*$J$10*$K$12)+SUM($E$37:E115)+SUM($H$37:H115)+SUM($I$37:I115)+SUM($J$37:J115)+K115</f>
        <v>-1167486.791883887</v>
      </c>
      <c r="O115" s="63">
        <f>(D115-$J$10)+SUM($L$37:L115)</f>
        <v>1732930.9102064972</v>
      </c>
      <c r="P115" s="72">
        <f t="shared" si="26"/>
        <v>6.1828005969746316E-2</v>
      </c>
      <c r="Q115" s="80">
        <f t="shared" si="39"/>
        <v>-13658.415632158241</v>
      </c>
      <c r="R115" s="80">
        <f t="shared" si="36"/>
        <v>14763.008333333351</v>
      </c>
      <c r="S115" s="72"/>
      <c r="T115" s="72">
        <f t="shared" si="27"/>
        <v>0.48432592321682272</v>
      </c>
      <c r="U115" s="5">
        <f t="shared" si="40"/>
        <v>460952.31815702352</v>
      </c>
      <c r="V115" s="5">
        <f t="shared" si="28"/>
        <v>-5609.5231815702355</v>
      </c>
      <c r="W115" s="5">
        <f t="shared" si="29"/>
        <v>0</v>
      </c>
      <c r="X115" s="5">
        <f t="shared" si="41"/>
        <v>0</v>
      </c>
      <c r="Y115" s="12">
        <f t="shared" si="30"/>
        <v>355342.79497545329</v>
      </c>
      <c r="Z115" s="75">
        <f>(-1*$J$10*$K$12)+V115+SUM($W$37:W115)</f>
        <v>-157959.81499934569</v>
      </c>
      <c r="AA115" s="66">
        <f>U115-$U$37+SUM($X$48:X115)</f>
        <v>360952.31815702352</v>
      </c>
      <c r="AB115" s="70">
        <f t="shared" si="31"/>
        <v>0.13374413668465773</v>
      </c>
      <c r="AC115" s="71">
        <f t="shared" si="37"/>
        <v>1.285089522031402</v>
      </c>
    </row>
    <row r="116" spans="1:29" hidden="1">
      <c r="A116" s="11">
        <v>37987</v>
      </c>
      <c r="B116" s="11">
        <v>40421</v>
      </c>
      <c r="C116" s="56">
        <v>7</v>
      </c>
      <c r="D116" s="12">
        <f t="shared" si="38"/>
        <v>1872845.0348589558</v>
      </c>
      <c r="E116" s="5">
        <f t="shared" si="22"/>
        <v>-8685.1948056660713</v>
      </c>
      <c r="F116" s="5">
        <f t="shared" si="32"/>
        <v>-2283.0507033823137</v>
      </c>
      <c r="G116" s="5">
        <f t="shared" si="33"/>
        <v>-6402.1441022837571</v>
      </c>
      <c r="H116" s="5">
        <f t="shared" si="23"/>
        <v>-2341.0562935736948</v>
      </c>
      <c r="I116" s="5">
        <f t="shared" si="24"/>
        <v>-312.14083914315933</v>
      </c>
      <c r="J116" s="5">
        <f t="shared" si="25"/>
        <v>-2340.1435103164235</v>
      </c>
      <c r="K116" s="5">
        <f t="shared" si="34"/>
        <v>-156324.36433009518</v>
      </c>
      <c r="L116" s="5">
        <f t="shared" si="35"/>
        <v>14763.008333333351</v>
      </c>
      <c r="M116" s="5">
        <f>(D116-$J$10)+SUM($G$37:G116)+SUM($H$37:H116)+SUM($I$37:I116)+SUM($J$37:J116)+SUM($L$37:L116)-$J$20-(D116*$K$27)</f>
        <v>814592.68301561312</v>
      </c>
      <c r="N116" s="62">
        <f>(-1*$J$10*$K$12)+SUM($E$37:E116)+SUM($H$37:H116)+SUM($I$37:I116)+SUM($J$37:J116)+K116</f>
        <v>-1181943.1769393405</v>
      </c>
      <c r="O116" s="63">
        <f>(D116-$J$10)+SUM($L$37:L116)</f>
        <v>1762510.101525622</v>
      </c>
      <c r="P116" s="72">
        <f t="shared" si="26"/>
        <v>6.1752085976962606E-2</v>
      </c>
      <c r="Q116" s="80">
        <f t="shared" si="39"/>
        <v>-13678.535448699349</v>
      </c>
      <c r="R116" s="80">
        <f t="shared" si="36"/>
        <v>14763.008333333351</v>
      </c>
      <c r="S116" s="72"/>
      <c r="T116" s="72">
        <f t="shared" si="27"/>
        <v>0.49119698468894935</v>
      </c>
      <c r="U116" s="5">
        <f t="shared" si="40"/>
        <v>468009.25407363119</v>
      </c>
      <c r="V116" s="5">
        <f t="shared" si="28"/>
        <v>-5680.092540736312</v>
      </c>
      <c r="W116" s="5">
        <f t="shared" si="29"/>
        <v>0</v>
      </c>
      <c r="X116" s="5">
        <f t="shared" si="41"/>
        <v>0</v>
      </c>
      <c r="Y116" s="12">
        <f t="shared" si="30"/>
        <v>362329.16153289488</v>
      </c>
      <c r="Z116" s="75">
        <f>(-1*$J$10*$K$12)+V116+SUM($W$37:W116)</f>
        <v>-158030.38435851177</v>
      </c>
      <c r="AA116" s="66">
        <f>U116-$U$37+SUM($X$48:X116)</f>
        <v>368009.25407363119</v>
      </c>
      <c r="AB116" s="70">
        <f t="shared" si="31"/>
        <v>0.13514839278996169</v>
      </c>
      <c r="AC116" s="71">
        <f t="shared" si="37"/>
        <v>1.3287246662563066</v>
      </c>
    </row>
    <row r="117" spans="1:29" hidden="1">
      <c r="A117" s="11">
        <v>37987</v>
      </c>
      <c r="B117" s="11">
        <v>40451</v>
      </c>
      <c r="C117" s="56">
        <v>7</v>
      </c>
      <c r="D117" s="12">
        <f t="shared" si="38"/>
        <v>1887779.3641684963</v>
      </c>
      <c r="E117" s="5">
        <f t="shared" si="22"/>
        <v>-8685.1948056660713</v>
      </c>
      <c r="F117" s="5">
        <f t="shared" si="32"/>
        <v>-2302.0761259104997</v>
      </c>
      <c r="G117" s="5">
        <f t="shared" si="33"/>
        <v>-6383.1186797555711</v>
      </c>
      <c r="H117" s="5">
        <f t="shared" si="23"/>
        <v>-2359.7242052106203</v>
      </c>
      <c r="I117" s="5">
        <f t="shared" si="24"/>
        <v>-314.62989402808273</v>
      </c>
      <c r="J117" s="5">
        <f t="shared" si="25"/>
        <v>-2339.2695772790216</v>
      </c>
      <c r="K117" s="5">
        <f t="shared" si="34"/>
        <v>-157108.41661884607</v>
      </c>
      <c r="L117" s="5">
        <f t="shared" si="35"/>
        <v>14763.008333333351</v>
      </c>
      <c r="M117" s="5">
        <f>(D117-$J$10)+SUM($G$37:G117)+SUM($H$37:H117)+SUM($I$37:I117)+SUM($J$37:J117)+SUM($L$37:L117)-$J$20-(D117*$K$27)</f>
        <v>832109.22601346276</v>
      </c>
      <c r="N117" s="62">
        <f>(-1*$J$10*$K$12)+SUM($E$37:E117)+SUM($H$37:H117)+SUM($I$37:I117)+SUM($J$37:J117)+K117</f>
        <v>-1196426.0477102753</v>
      </c>
      <c r="O117" s="63">
        <f>(D117-$J$10)+SUM($L$37:L117)</f>
        <v>1792207.4391684958</v>
      </c>
      <c r="P117" s="72">
        <f t="shared" si="26"/>
        <v>6.1689983213563046E-2</v>
      </c>
      <c r="Q117" s="80">
        <f t="shared" si="39"/>
        <v>-13698.818482183797</v>
      </c>
      <c r="R117" s="80">
        <f t="shared" si="36"/>
        <v>14763.008333333351</v>
      </c>
      <c r="S117" s="72"/>
      <c r="T117" s="72">
        <f t="shared" si="27"/>
        <v>0.49796758654530238</v>
      </c>
      <c r="U117" s="5">
        <f t="shared" si="40"/>
        <v>475174.22794247267</v>
      </c>
      <c r="V117" s="5">
        <f t="shared" si="28"/>
        <v>-5751.7422794247268</v>
      </c>
      <c r="W117" s="5">
        <f t="shared" si="29"/>
        <v>0</v>
      </c>
      <c r="X117" s="5">
        <f t="shared" si="41"/>
        <v>0</v>
      </c>
      <c r="Y117" s="12">
        <f t="shared" si="30"/>
        <v>369422.48566304793</v>
      </c>
      <c r="Z117" s="75">
        <f>(-1*$J$10*$K$12)+V117+SUM($W$37:W117)</f>
        <v>-158102.0340972002</v>
      </c>
      <c r="AA117" s="66">
        <f>U117-$U$37+SUM($X$48:X117)</f>
        <v>375174.22794247267</v>
      </c>
      <c r="AB117" s="70">
        <f t="shared" si="31"/>
        <v>0.13656348232798973</v>
      </c>
      <c r="AC117" s="71">
        <f t="shared" si="37"/>
        <v>1.3729879889579268</v>
      </c>
    </row>
    <row r="118" spans="1:29" hidden="1">
      <c r="A118" s="11">
        <v>37987</v>
      </c>
      <c r="B118" s="11">
        <v>40482</v>
      </c>
      <c r="C118" s="56">
        <v>7</v>
      </c>
      <c r="D118" s="12">
        <f t="shared" si="38"/>
        <v>1902832.7819171625</v>
      </c>
      <c r="E118" s="5">
        <f t="shared" si="22"/>
        <v>-8685.1948056660713</v>
      </c>
      <c r="F118" s="5">
        <f t="shared" si="32"/>
        <v>-2321.2600936264212</v>
      </c>
      <c r="G118" s="5">
        <f t="shared" si="33"/>
        <v>-6363.9347120396505</v>
      </c>
      <c r="H118" s="5">
        <f t="shared" si="23"/>
        <v>-2378.5409773964529</v>
      </c>
      <c r="I118" s="5">
        <f t="shared" si="24"/>
        <v>-317.13879698619377</v>
      </c>
      <c r="J118" s="5">
        <f t="shared" si="25"/>
        <v>-2338.391477233532</v>
      </c>
      <c r="K118" s="5">
        <f t="shared" si="34"/>
        <v>-157898.72105065105</v>
      </c>
      <c r="L118" s="5">
        <f t="shared" si="35"/>
        <v>14763.008333333351</v>
      </c>
      <c r="M118" s="5">
        <f>(D118-$J$10)+SUM($G$37:G118)+SUM($H$37:H118)+SUM($I$37:I118)+SUM($J$37:J118)+SUM($L$37:L118)-$J$20-(D118*$K$27)</f>
        <v>849737.34170000139</v>
      </c>
      <c r="N118" s="62">
        <f>(-1*$J$10*$K$12)+SUM($E$37:E118)+SUM($H$37:H118)+SUM($I$37:I118)+SUM($J$37:J118)+K118</f>
        <v>-1210935.6181993624</v>
      </c>
      <c r="O118" s="63">
        <f>(D118-$J$10)+SUM($L$37:L118)</f>
        <v>1822023.8652504953</v>
      </c>
      <c r="P118" s="72">
        <f t="shared" si="26"/>
        <v>6.1590768694521535E-2</v>
      </c>
      <c r="Q118" s="80">
        <f t="shared" si="39"/>
        <v>-13719.26605728225</v>
      </c>
      <c r="R118" s="80">
        <f t="shared" si="36"/>
        <v>14763.008333333351</v>
      </c>
      <c r="S118" s="72"/>
      <c r="T118" s="72">
        <f t="shared" si="27"/>
        <v>0.50464140113395051</v>
      </c>
      <c r="U118" s="5">
        <f t="shared" si="40"/>
        <v>482448.89376739052</v>
      </c>
      <c r="V118" s="5">
        <f t="shared" si="28"/>
        <v>-5824.4889376739056</v>
      </c>
      <c r="W118" s="5">
        <f t="shared" si="29"/>
        <v>0</v>
      </c>
      <c r="X118" s="5">
        <f t="shared" si="41"/>
        <v>0</v>
      </c>
      <c r="Y118" s="12">
        <f t="shared" si="30"/>
        <v>376624.4048297166</v>
      </c>
      <c r="Z118" s="75">
        <f>(-1*$J$10*$K$12)+V118+SUM($W$37:W118)</f>
        <v>-158174.78075544938</v>
      </c>
      <c r="AA118" s="66">
        <f>U118-$U$37+SUM($X$48:X118)</f>
        <v>382448.89376739052</v>
      </c>
      <c r="AB118" s="70">
        <f t="shared" si="31"/>
        <v>0.13787319874373066</v>
      </c>
      <c r="AC118" s="71">
        <f t="shared" si="37"/>
        <v>1.4178879334670078</v>
      </c>
    </row>
    <row r="119" spans="1:29" hidden="1">
      <c r="A119" s="11">
        <v>37987</v>
      </c>
      <c r="B119" s="11">
        <v>40512</v>
      </c>
      <c r="C119" s="56">
        <v>7</v>
      </c>
      <c r="D119" s="12">
        <f t="shared" si="38"/>
        <v>1918006.2377328915</v>
      </c>
      <c r="E119" s="5">
        <f t="shared" si="22"/>
        <v>-8685.1948056660713</v>
      </c>
      <c r="F119" s="5">
        <f t="shared" si="32"/>
        <v>-2340.6039277399746</v>
      </c>
      <c r="G119" s="5">
        <f t="shared" si="33"/>
        <v>-6344.5908779260963</v>
      </c>
      <c r="H119" s="5">
        <f t="shared" si="23"/>
        <v>-2397.5077971661144</v>
      </c>
      <c r="I119" s="5">
        <f t="shared" si="24"/>
        <v>-319.66770628881528</v>
      </c>
      <c r="J119" s="5">
        <f t="shared" si="25"/>
        <v>-2337.5092003004529</v>
      </c>
      <c r="K119" s="5">
        <f t="shared" si="34"/>
        <v>-158695.32748097682</v>
      </c>
      <c r="L119" s="5">
        <f t="shared" si="35"/>
        <v>14763.008333333351</v>
      </c>
      <c r="M119" s="5">
        <f>(D119-$J$10)+SUM($G$37:G119)+SUM($H$37:H119)+SUM($I$37:I119)+SUM($J$37:J119)+SUM($L$37:L119)-$J$20-(D119*$K$27)</f>
        <v>867477.9238370565</v>
      </c>
      <c r="N119" s="62">
        <f>(-1*$J$10*$K$12)+SUM($E$37:E119)+SUM($H$37:H119)+SUM($I$37:I119)+SUM($J$37:J119)+K119</f>
        <v>-1225472.1041391096</v>
      </c>
      <c r="O119" s="63">
        <f>(D119-$J$10)+SUM($L$37:L119)</f>
        <v>1851960.3293995576</v>
      </c>
      <c r="P119" s="72">
        <f t="shared" si="26"/>
        <v>6.1506596878340508E-2</v>
      </c>
      <c r="Q119" s="80">
        <f t="shared" si="39"/>
        <v>-13739.879509421455</v>
      </c>
      <c r="R119" s="80">
        <f t="shared" si="36"/>
        <v>14763.008333333351</v>
      </c>
      <c r="S119" s="72"/>
      <c r="T119" s="72">
        <f t="shared" si="27"/>
        <v>0.51122193899350654</v>
      </c>
      <c r="U119" s="5">
        <f t="shared" si="40"/>
        <v>489834.9308741503</v>
      </c>
      <c r="V119" s="5">
        <f t="shared" si="28"/>
        <v>-5898.3493087415036</v>
      </c>
      <c r="W119" s="5">
        <f t="shared" si="29"/>
        <v>0</v>
      </c>
      <c r="X119" s="5">
        <f t="shared" si="41"/>
        <v>0</v>
      </c>
      <c r="Y119" s="12">
        <f t="shared" si="30"/>
        <v>383936.58156540879</v>
      </c>
      <c r="Z119" s="75">
        <f>(-1*$J$10*$K$12)+V119+SUM($W$37:W119)</f>
        <v>-158248.64112651697</v>
      </c>
      <c r="AA119" s="66">
        <f>U119-$U$37+SUM($X$48:X119)</f>
        <v>389834.9308741503</v>
      </c>
      <c r="AB119" s="70">
        <f t="shared" si="31"/>
        <v>0.13919733834682346</v>
      </c>
      <c r="AC119" s="71">
        <f t="shared" si="37"/>
        <v>1.4634330386602448</v>
      </c>
    </row>
    <row r="120" spans="1:29">
      <c r="A120" s="11">
        <v>37987</v>
      </c>
      <c r="B120" s="11">
        <v>40543</v>
      </c>
      <c r="C120" s="56">
        <v>7</v>
      </c>
      <c r="D120" s="12">
        <f t="shared" si="38"/>
        <v>1933300.6888160869</v>
      </c>
      <c r="E120" s="5">
        <f t="shared" si="22"/>
        <v>-8685.1948056660713</v>
      </c>
      <c r="F120" s="5">
        <f t="shared" si="32"/>
        <v>-2360.1089604711406</v>
      </c>
      <c r="G120" s="5">
        <f t="shared" si="33"/>
        <v>-6325.0858451949298</v>
      </c>
      <c r="H120" s="5">
        <f t="shared" si="23"/>
        <v>-2416.6258610201085</v>
      </c>
      <c r="I120" s="5">
        <f t="shared" si="24"/>
        <v>-322.21678146934784</v>
      </c>
      <c r="J120" s="5">
        <f t="shared" si="25"/>
        <v>-2336.6227367160755</v>
      </c>
      <c r="K120" s="5">
        <f t="shared" si="34"/>
        <v>-159498.28616284457</v>
      </c>
      <c r="L120" s="5">
        <f t="shared" si="35"/>
        <v>14763.008333333351</v>
      </c>
      <c r="M120" s="5">
        <f>(D120-$J$10)+SUM($G$37:G120)+SUM($H$37:H120)+SUM($I$37:I120)+SUM($J$37:J120)+SUM($L$37:L120)-$J$20-(D120*$K$27)</f>
        <v>885331.8733473171</v>
      </c>
      <c r="N120" s="62">
        <f>(-1*$J$10*$K$12)+SUM($E$37:E120)+SUM($H$37:H120)+SUM($I$37:I120)+SUM($J$37:J120)+K120</f>
        <v>-1240035.7230058494</v>
      </c>
      <c r="O120" s="63">
        <f>(D120-$J$10)+SUM($L$37:L120)</f>
        <v>1882017.7888160862</v>
      </c>
      <c r="P120" s="72">
        <f t="shared" si="26"/>
        <v>6.1387800000167671E-2</v>
      </c>
      <c r="Q120" s="80">
        <f t="shared" si="39"/>
        <v>-13760.660184871604</v>
      </c>
      <c r="R120" s="80">
        <f t="shared" si="36"/>
        <v>14763.008333333351</v>
      </c>
      <c r="S120" s="72"/>
      <c r="T120" s="72">
        <f t="shared" si="27"/>
        <v>0.51771255771089475</v>
      </c>
      <c r="U120" s="5">
        <f t="shared" si="40"/>
        <v>497334.04429810599</v>
      </c>
      <c r="V120" s="5">
        <f t="shared" si="28"/>
        <v>-5973.3404429810598</v>
      </c>
      <c r="W120" s="5">
        <f t="shared" si="29"/>
        <v>0</v>
      </c>
      <c r="X120" s="5">
        <f t="shared" si="41"/>
        <v>0</v>
      </c>
      <c r="Y120" s="12">
        <f t="shared" si="30"/>
        <v>391360.70385512494</v>
      </c>
      <c r="Z120" s="75">
        <f>(-1*$J$10*$K$12)+V120+SUM($W$37:W120)</f>
        <v>-158323.63226075654</v>
      </c>
      <c r="AA120" s="66">
        <f>U120-$U$37+SUM($X$48:X120)</f>
        <v>397334.04429810599</v>
      </c>
      <c r="AB120" s="70">
        <f t="shared" si="31"/>
        <v>0.14041996820299099</v>
      </c>
      <c r="AC120" s="71">
        <f t="shared" si="37"/>
        <v>1.509631939492792</v>
      </c>
    </row>
    <row r="121" spans="1:29" hidden="1">
      <c r="A121" s="11">
        <v>37987</v>
      </c>
      <c r="B121" s="11">
        <v>40574</v>
      </c>
      <c r="C121" s="56">
        <v>8</v>
      </c>
      <c r="D121" s="12">
        <f t="shared" si="38"/>
        <v>1948717.1000000027</v>
      </c>
      <c r="E121" s="5">
        <f t="shared" si="22"/>
        <v>-8685.1948056660713</v>
      </c>
      <c r="F121" s="5">
        <f t="shared" si="32"/>
        <v>-2379.7765351417333</v>
      </c>
      <c r="G121" s="5">
        <f t="shared" si="33"/>
        <v>-6305.4182705243365</v>
      </c>
      <c r="H121" s="5">
        <f t="shared" si="23"/>
        <v>-2435.8963750000034</v>
      </c>
      <c r="I121" s="5">
        <f t="shared" si="24"/>
        <v>-324.78618333333378</v>
      </c>
      <c r="J121" s="5">
        <f t="shared" si="25"/>
        <v>-2941.0154185016963</v>
      </c>
      <c r="K121" s="5">
        <f t="shared" si="34"/>
        <v>-160307.64775000015</v>
      </c>
      <c r="L121" s="5">
        <f t="shared" si="35"/>
        <v>16239.30916666669</v>
      </c>
      <c r="M121" s="5">
        <f>(D121-$J$10)+SUM($G$37:G121)+SUM($H$37:H121)+SUM($I$37:I121)+SUM($J$37:J121)+SUM($L$37:L121)-$J$20-(D121*$K$27)</f>
        <v>904171.11586338456</v>
      </c>
      <c r="N121" s="62">
        <f>(-1*$J$10*$K$12)+SUM($E$37:E121)+SUM($H$37:H121)+SUM($I$37:I121)+SUM($J$37:J121)+K121</f>
        <v>-1255231.977375506</v>
      </c>
      <c r="O121" s="63">
        <f>(D121-$J$10)+SUM($L$37:L121)</f>
        <v>1913673.5091666686</v>
      </c>
      <c r="P121" s="72">
        <f t="shared" si="26"/>
        <v>6.1303943398492489E-2</v>
      </c>
      <c r="Q121" s="80">
        <f t="shared" si="39"/>
        <v>-14386.892782501105</v>
      </c>
      <c r="R121" s="80">
        <f t="shared" si="36"/>
        <v>16239.30916666669</v>
      </c>
      <c r="S121" s="72"/>
      <c r="T121" s="72">
        <f t="shared" si="27"/>
        <v>0.52455764644226244</v>
      </c>
      <c r="U121" s="5">
        <f t="shared" si="40"/>
        <v>504947.96517779987</v>
      </c>
      <c r="V121" s="5">
        <f t="shared" si="28"/>
        <v>-6049.4796517779987</v>
      </c>
      <c r="W121" s="5">
        <f t="shared" si="29"/>
        <v>0</v>
      </c>
      <c r="X121" s="5">
        <f t="shared" si="41"/>
        <v>0</v>
      </c>
      <c r="Y121" s="12">
        <f t="shared" si="30"/>
        <v>398898.48552602186</v>
      </c>
      <c r="Z121" s="75">
        <f>(-1*$J$10*$K$12)+V121+SUM($W$37:W121)</f>
        <v>-158399.77146955347</v>
      </c>
      <c r="AA121" s="66">
        <f>U121-$U$37+SUM($X$48:X121)</f>
        <v>404947.96517779987</v>
      </c>
      <c r="AB121" s="70">
        <f t="shared" si="31"/>
        <v>0.14160171707547806</v>
      </c>
      <c r="AC121" s="71">
        <f t="shared" si="37"/>
        <v>1.5564933675149666</v>
      </c>
    </row>
    <row r="122" spans="1:29" hidden="1">
      <c r="A122" s="11">
        <v>37987</v>
      </c>
      <c r="B122" s="11">
        <v>40602</v>
      </c>
      <c r="C122" s="56">
        <v>8</v>
      </c>
      <c r="D122" s="12">
        <f t="shared" si="38"/>
        <v>1964256.4438116087</v>
      </c>
      <c r="E122" s="5">
        <f t="shared" si="22"/>
        <v>-8685.1948056660713</v>
      </c>
      <c r="F122" s="5">
        <f t="shared" si="32"/>
        <v>-2399.6080062679148</v>
      </c>
      <c r="G122" s="5">
        <f t="shared" si="33"/>
        <v>-6285.5867993981556</v>
      </c>
      <c r="H122" s="5">
        <f t="shared" si="23"/>
        <v>-2455.3205547645107</v>
      </c>
      <c r="I122" s="5">
        <f t="shared" si="24"/>
        <v>-327.37607396860147</v>
      </c>
      <c r="J122" s="5">
        <f t="shared" si="25"/>
        <v>-2940.1205527995226</v>
      </c>
      <c r="K122" s="5">
        <f t="shared" si="34"/>
        <v>-161123.46330010946</v>
      </c>
      <c r="L122" s="5">
        <f t="shared" si="35"/>
        <v>16239.30916666669</v>
      </c>
      <c r="M122" s="5">
        <f>(D122-$J$10)+SUM($G$37:G122)+SUM($H$37:H122)+SUM($I$37:I122)+SUM($J$37:J122)+SUM($L$37:L122)-$J$20-(D122*$K$27)</f>
        <v>923125.54931061703</v>
      </c>
      <c r="N122" s="62">
        <f>(-1*$J$10*$K$12)+SUM($E$37:E122)+SUM($H$37:H122)+SUM($I$37:I122)+SUM($J$37:J122)+K122</f>
        <v>-1270455.8049128139</v>
      </c>
      <c r="O122" s="63">
        <f>(D122-$J$10)+SUM($L$37:L122)</f>
        <v>1945452.1621449415</v>
      </c>
      <c r="P122" s="72">
        <f t="shared" si="26"/>
        <v>6.1281743110634487E-2</v>
      </c>
      <c r="Q122" s="80">
        <f t="shared" si="39"/>
        <v>-14408.011987198706</v>
      </c>
      <c r="R122" s="80">
        <f t="shared" si="36"/>
        <v>16239.30916666669</v>
      </c>
      <c r="S122" s="72"/>
      <c r="T122" s="72">
        <f t="shared" si="27"/>
        <v>0.53130250940012014</v>
      </c>
      <c r="U122" s="5">
        <f t="shared" si="40"/>
        <v>512678.45115458866</v>
      </c>
      <c r="V122" s="5">
        <f t="shared" si="28"/>
        <v>-6126.7845115458867</v>
      </c>
      <c r="W122" s="5">
        <f t="shared" si="29"/>
        <v>0</v>
      </c>
      <c r="X122" s="5">
        <f t="shared" si="41"/>
        <v>0</v>
      </c>
      <c r="Y122" s="12">
        <f t="shared" si="30"/>
        <v>406551.66664304276</v>
      </c>
      <c r="Z122" s="75">
        <f>(-1*$J$10*$K$12)+V122+SUM($W$37:W122)</f>
        <v>-158477.07632932137</v>
      </c>
      <c r="AA122" s="66">
        <f>U122-$U$37+SUM($X$48:X122)</f>
        <v>412678.45115458866</v>
      </c>
      <c r="AB122" s="70">
        <f t="shared" si="31"/>
        <v>0.14291914214199494</v>
      </c>
      <c r="AC122" s="71">
        <f t="shared" si="37"/>
        <v>1.6040261513723739</v>
      </c>
    </row>
    <row r="123" spans="1:29" hidden="1">
      <c r="A123" s="11">
        <v>37987</v>
      </c>
      <c r="B123" s="11">
        <v>40633</v>
      </c>
      <c r="C123" s="56">
        <v>8</v>
      </c>
      <c r="D123" s="12">
        <f t="shared" si="38"/>
        <v>1979919.7005329416</v>
      </c>
      <c r="E123" s="5">
        <f t="shared" si="22"/>
        <v>-8685.1948056660713</v>
      </c>
      <c r="F123" s="5">
        <f t="shared" si="32"/>
        <v>-2419.6047396534805</v>
      </c>
      <c r="G123" s="5">
        <f t="shared" si="33"/>
        <v>-6265.5900660125899</v>
      </c>
      <c r="H123" s="5">
        <f t="shared" si="23"/>
        <v>-2474.8996256661771</v>
      </c>
      <c r="I123" s="5">
        <f t="shared" si="24"/>
        <v>-329.98661675549027</v>
      </c>
      <c r="J123" s="5">
        <f t="shared" si="25"/>
        <v>-2939.2214718752971</v>
      </c>
      <c r="K123" s="5">
        <f t="shared" si="34"/>
        <v>-161945.78427797946</v>
      </c>
      <c r="L123" s="5">
        <f t="shared" si="35"/>
        <v>16239.30916666669</v>
      </c>
      <c r="M123" s="5">
        <f>(D123-$J$10)+SUM($G$37:G123)+SUM($H$37:H123)+SUM($I$37:I123)+SUM($J$37:J123)+SUM($L$37:L123)-$J$20-(D123*$K$27)</f>
        <v>942196.09644043737</v>
      </c>
      <c r="N123" s="62">
        <f>(-1*$J$10*$K$12)+SUM($E$37:E123)+SUM($H$37:H123)+SUM($I$37:I123)+SUM($J$37:J123)+K123</f>
        <v>-1285707.4284106472</v>
      </c>
      <c r="O123" s="63">
        <f>(D123-$J$10)+SUM($L$37:L123)</f>
        <v>1977354.728032941</v>
      </c>
      <c r="P123" s="72">
        <f t="shared" si="26"/>
        <v>6.1176440433981599E-2</v>
      </c>
      <c r="Q123" s="80">
        <f t="shared" si="39"/>
        <v>-14429.302519963036</v>
      </c>
      <c r="R123" s="80">
        <f t="shared" si="36"/>
        <v>16239.30916666669</v>
      </c>
      <c r="S123" s="72"/>
      <c r="T123" s="72">
        <f t="shared" si="27"/>
        <v>0.53795076884426762</v>
      </c>
      <c r="U123" s="5">
        <f t="shared" si="40"/>
        <v>520527.28677838773</v>
      </c>
      <c r="V123" s="5">
        <f t="shared" si="28"/>
        <v>-6205.2728677838777</v>
      </c>
      <c r="W123" s="5">
        <f t="shared" si="29"/>
        <v>0</v>
      </c>
      <c r="X123" s="5">
        <f t="shared" si="41"/>
        <v>0</v>
      </c>
      <c r="Y123" s="12">
        <f t="shared" si="30"/>
        <v>414322.01391060383</v>
      </c>
      <c r="Z123" s="75">
        <f>(-1*$J$10*$K$12)+V123+SUM($W$37:W123)</f>
        <v>-158555.56468555937</v>
      </c>
      <c r="AA123" s="66">
        <f>U123-$U$37+SUM($X$48:X123)</f>
        <v>420527.28677838773</v>
      </c>
      <c r="AB123" s="70">
        <f t="shared" si="31"/>
        <v>0.14402326766417828</v>
      </c>
      <c r="AC123" s="71">
        <f t="shared" si="37"/>
        <v>1.6522392172886491</v>
      </c>
    </row>
    <row r="124" spans="1:29" hidden="1">
      <c r="A124" s="11">
        <v>37987</v>
      </c>
      <c r="B124" s="11">
        <v>40663</v>
      </c>
      <c r="C124" s="56">
        <v>8</v>
      </c>
      <c r="D124" s="12">
        <f t="shared" si="38"/>
        <v>1995707.8582629443</v>
      </c>
      <c r="E124" s="5">
        <f t="shared" si="22"/>
        <v>-8685.1948056660713</v>
      </c>
      <c r="F124" s="5">
        <f t="shared" si="32"/>
        <v>-2439.7681124839264</v>
      </c>
      <c r="G124" s="5">
        <f t="shared" si="33"/>
        <v>-6245.4266931821458</v>
      </c>
      <c r="H124" s="5">
        <f t="shared" si="23"/>
        <v>-2494.6348228286802</v>
      </c>
      <c r="I124" s="5">
        <f t="shared" si="24"/>
        <v>-332.61797637715739</v>
      </c>
      <c r="J124" s="5">
        <f t="shared" si="25"/>
        <v>-2938.318166454269</v>
      </c>
      <c r="K124" s="5">
        <f t="shared" si="34"/>
        <v>-162774.66255880459</v>
      </c>
      <c r="L124" s="5">
        <f t="shared" si="35"/>
        <v>16239.30916666669</v>
      </c>
      <c r="M124" s="5">
        <f>(D124-$J$10)+SUM($G$37:G124)+SUM($H$37:H124)+SUM($I$37:I124)+SUM($J$37:J124)+SUM($L$37:L124)-$J$20-(D124*$K$27)</f>
        <v>961383.68739743915</v>
      </c>
      <c r="N124" s="62">
        <f>(-1*$J$10*$K$12)+SUM($E$37:E124)+SUM($H$37:H124)+SUM($I$37:I124)+SUM($J$37:J124)+K124</f>
        <v>-1300987.0724627981</v>
      </c>
      <c r="O124" s="63">
        <f>(D124-$J$10)+SUM($L$37:L124)</f>
        <v>2009382.1949296105</v>
      </c>
      <c r="P124" s="72">
        <f t="shared" si="26"/>
        <v>6.1085660774035155E-2</v>
      </c>
      <c r="Q124" s="80">
        <f t="shared" si="39"/>
        <v>-14450.76577132618</v>
      </c>
      <c r="R124" s="80">
        <f t="shared" si="36"/>
        <v>16239.30916666669</v>
      </c>
      <c r="S124" s="72"/>
      <c r="T124" s="72">
        <f t="shared" si="27"/>
        <v>0.54450588899842356</v>
      </c>
      <c r="U124" s="5">
        <f t="shared" si="40"/>
        <v>528496.28391962661</v>
      </c>
      <c r="V124" s="5">
        <f t="shared" si="28"/>
        <v>-6284.962839196266</v>
      </c>
      <c r="W124" s="5">
        <f t="shared" si="29"/>
        <v>0</v>
      </c>
      <c r="X124" s="5">
        <f t="shared" si="41"/>
        <v>0</v>
      </c>
      <c r="Y124" s="12">
        <f t="shared" si="30"/>
        <v>422211.32108043035</v>
      </c>
      <c r="Z124" s="75">
        <f>(-1*$J$10*$K$12)+V124+SUM($W$37:W124)</f>
        <v>-158635.25465697172</v>
      </c>
      <c r="AA124" s="66">
        <f>U124-$U$37+SUM($X$48:X124)</f>
        <v>428496.28391962661</v>
      </c>
      <c r="AB124" s="70">
        <f t="shared" si="31"/>
        <v>0.14514907445358111</v>
      </c>
      <c r="AC124" s="71">
        <f t="shared" si="37"/>
        <v>1.7011415895299853</v>
      </c>
    </row>
    <row r="125" spans="1:29" hidden="1">
      <c r="A125" s="11">
        <v>37987</v>
      </c>
      <c r="B125" s="11">
        <v>40694</v>
      </c>
      <c r="C125" s="56">
        <v>8</v>
      </c>
      <c r="D125" s="12">
        <f t="shared" si="38"/>
        <v>2011621.9129797998</v>
      </c>
      <c r="E125" s="5">
        <f t="shared" si="22"/>
        <v>-8685.1948056660713</v>
      </c>
      <c r="F125" s="5">
        <f t="shared" si="32"/>
        <v>-2460.0995134212922</v>
      </c>
      <c r="G125" s="5">
        <f t="shared" si="33"/>
        <v>-6225.0952922447796</v>
      </c>
      <c r="H125" s="5">
        <f t="shared" si="23"/>
        <v>-2514.5273912247499</v>
      </c>
      <c r="I125" s="5">
        <f t="shared" si="24"/>
        <v>-335.27031882996664</v>
      </c>
      <c r="J125" s="5">
        <f t="shared" si="25"/>
        <v>-2937.4106273905486</v>
      </c>
      <c r="K125" s="5">
        <f t="shared" si="34"/>
        <v>-163610.15043143951</v>
      </c>
      <c r="L125" s="5">
        <f t="shared" si="35"/>
        <v>16239.30916666669</v>
      </c>
      <c r="M125" s="5">
        <f>(D125-$J$10)+SUM($G$37:G125)+SUM($H$37:H125)+SUM($I$37:I125)+SUM($J$37:J125)+SUM($L$37:L125)-$J$20-(D125*$K$27)</f>
        <v>980689.25977863651</v>
      </c>
      <c r="N125" s="62">
        <f>(-1*$J$10*$K$12)+SUM($E$37:E125)+SUM($H$37:H125)+SUM($I$37:I125)+SUM($J$37:J125)+K125</f>
        <v>-1316294.9634785445</v>
      </c>
      <c r="O125" s="63">
        <f>(D125-$J$10)+SUM($L$37:L125)</f>
        <v>2041535.5588131328</v>
      </c>
      <c r="P125" s="72">
        <f t="shared" si="26"/>
        <v>6.0962833300417726E-2</v>
      </c>
      <c r="Q125" s="80">
        <f t="shared" si="39"/>
        <v>-14472.403143111338</v>
      </c>
      <c r="R125" s="80">
        <f t="shared" si="36"/>
        <v>16239.30916666669</v>
      </c>
      <c r="S125" s="72"/>
      <c r="T125" s="72">
        <f t="shared" si="27"/>
        <v>0.5509711846180817</v>
      </c>
      <c r="U125" s="5">
        <f t="shared" si="40"/>
        <v>536587.28218751168</v>
      </c>
      <c r="V125" s="5">
        <f t="shared" si="28"/>
        <v>-6365.8728218751166</v>
      </c>
      <c r="W125" s="5">
        <f t="shared" si="29"/>
        <v>0</v>
      </c>
      <c r="X125" s="5">
        <f t="shared" si="41"/>
        <v>0</v>
      </c>
      <c r="Y125" s="12">
        <f t="shared" si="30"/>
        <v>430221.40936563659</v>
      </c>
      <c r="Z125" s="75">
        <f>(-1*$J$10*$K$12)+V125+SUM($W$37:W125)</f>
        <v>-158716.16463965061</v>
      </c>
      <c r="AA125" s="66">
        <f>U125-$U$37+SUM($X$48:X125)</f>
        <v>436587.28218751168</v>
      </c>
      <c r="AB125" s="70">
        <f t="shared" si="31"/>
        <v>0.14618177512021541</v>
      </c>
      <c r="AC125" s="71">
        <f t="shared" si="37"/>
        <v>1.7507423908506108</v>
      </c>
    </row>
    <row r="126" spans="1:29" hidden="1">
      <c r="A126" s="11">
        <v>37987</v>
      </c>
      <c r="B126" s="11">
        <v>40724</v>
      </c>
      <c r="C126" s="56">
        <v>8</v>
      </c>
      <c r="D126" s="12">
        <f t="shared" si="38"/>
        <v>2027662.8686037608</v>
      </c>
      <c r="E126" s="5">
        <f t="shared" si="22"/>
        <v>-8685.1948056660713</v>
      </c>
      <c r="F126" s="5">
        <f t="shared" si="32"/>
        <v>-2480.6003426998032</v>
      </c>
      <c r="G126" s="5">
        <f t="shared" si="33"/>
        <v>-6204.5944629662672</v>
      </c>
      <c r="H126" s="5">
        <f t="shared" si="23"/>
        <v>-2534.5785857547012</v>
      </c>
      <c r="I126" s="5">
        <f t="shared" si="24"/>
        <v>-337.94381143396015</v>
      </c>
      <c r="J126" s="5">
        <f t="shared" si="25"/>
        <v>-2936.4988456698215</v>
      </c>
      <c r="K126" s="5">
        <f t="shared" si="34"/>
        <v>-164452.30060169747</v>
      </c>
      <c r="L126" s="5">
        <f t="shared" si="35"/>
        <v>16239.30916666669</v>
      </c>
      <c r="M126" s="5">
        <f>(D126-$J$10)+SUM($G$37:G126)+SUM($H$37:H126)+SUM($I$37:I126)+SUM($J$37:J126)+SUM($L$37:L126)-$J$20-(D126*$K$27)</f>
        <v>1000113.7586931816</v>
      </c>
      <c r="N126" s="62">
        <f>(-1*$J$10*$K$12)+SUM($E$37:E126)+SUM($H$37:H126)+SUM($I$37:I126)+SUM($J$37:J126)+K126</f>
        <v>-1331631.3296973272</v>
      </c>
      <c r="O126" s="63">
        <f>(D126-$J$10)+SUM($L$37:L126)</f>
        <v>2073815.8236037605</v>
      </c>
      <c r="P126" s="72">
        <f t="shared" si="26"/>
        <v>6.0855364040848715E-2</v>
      </c>
      <c r="Q126" s="80">
        <f t="shared" si="39"/>
        <v>-14494.216048524555</v>
      </c>
      <c r="R126" s="80">
        <f t="shared" si="36"/>
        <v>16239.30916666669</v>
      </c>
      <c r="S126" s="72"/>
      <c r="T126" s="72">
        <f t="shared" si="27"/>
        <v>0.55734982900644714</v>
      </c>
      <c r="U126" s="5">
        <f t="shared" si="40"/>
        <v>544802.14935469232</v>
      </c>
      <c r="V126" s="5">
        <f t="shared" si="28"/>
        <v>-6448.021493546923</v>
      </c>
      <c r="W126" s="5">
        <f t="shared" si="29"/>
        <v>0</v>
      </c>
      <c r="X126" s="5">
        <f t="shared" si="41"/>
        <v>0</v>
      </c>
      <c r="Y126" s="12">
        <f t="shared" si="30"/>
        <v>438354.12786114542</v>
      </c>
      <c r="Z126" s="75">
        <f>(-1*$J$10*$K$12)+V126+SUM($W$37:W126)</f>
        <v>-158798.31331132242</v>
      </c>
      <c r="AA126" s="66">
        <f>U126-$U$37+SUM($X$48:X126)</f>
        <v>444802.14935469232</v>
      </c>
      <c r="AB126" s="70">
        <f t="shared" si="31"/>
        <v>0.14723845135980498</v>
      </c>
      <c r="AC126" s="71">
        <f t="shared" si="37"/>
        <v>1.8010508429183527</v>
      </c>
    </row>
    <row r="127" spans="1:29" hidden="1">
      <c r="A127" s="11">
        <v>37987</v>
      </c>
      <c r="B127" s="11">
        <v>40755</v>
      </c>
      <c r="C127" s="56">
        <v>8</v>
      </c>
      <c r="D127" s="12">
        <f t="shared" si="38"/>
        <v>2043831.737060481</v>
      </c>
      <c r="E127" s="5">
        <f t="shared" si="22"/>
        <v>-8685.1948056660713</v>
      </c>
      <c r="F127" s="5">
        <f t="shared" si="32"/>
        <v>-2501.2720122223013</v>
      </c>
      <c r="G127" s="5">
        <f t="shared" si="33"/>
        <v>-6183.9227934437695</v>
      </c>
      <c r="H127" s="5">
        <f t="shared" si="23"/>
        <v>-2554.7896713256009</v>
      </c>
      <c r="I127" s="5">
        <f t="shared" si="24"/>
        <v>-340.63862284341349</v>
      </c>
      <c r="J127" s="5">
        <f t="shared" si="25"/>
        <v>-2935.5828124121012</v>
      </c>
      <c r="K127" s="5">
        <f t="shared" si="34"/>
        <v>-165301.16619567527</v>
      </c>
      <c r="L127" s="5">
        <f t="shared" si="35"/>
        <v>16239.30916666669</v>
      </c>
      <c r="M127" s="5">
        <f>(D127-$J$10)+SUM($G$37:G127)+SUM($H$37:H127)+SUM($I$37:I127)+SUM($J$37:J127)+SUM($L$37:L127)-$J$20-(D127*$K$27)</f>
        <v>1019658.1368225655</v>
      </c>
      <c r="N127" s="62">
        <f>(-1*$J$10*$K$12)+SUM($E$37:E127)+SUM($H$37:H127)+SUM($I$37:I127)+SUM($J$37:J127)+K127</f>
        <v>-1346996.4012035523</v>
      </c>
      <c r="O127" s="63">
        <f>(D127-$J$10)+SUM($L$37:L127)</f>
        <v>2106224.0012271469</v>
      </c>
      <c r="P127" s="72">
        <f t="shared" si="26"/>
        <v>6.0717809509076147E-2</v>
      </c>
      <c r="Q127" s="80">
        <f t="shared" si="39"/>
        <v>-14516.205912247187</v>
      </c>
      <c r="R127" s="80">
        <f t="shared" si="36"/>
        <v>16239.30916666669</v>
      </c>
      <c r="S127" s="72"/>
      <c r="T127" s="72">
        <f t="shared" si="27"/>
        <v>0.56364486151946558</v>
      </c>
      <c r="U127" s="5">
        <f t="shared" si="40"/>
        <v>553142.78178842808</v>
      </c>
      <c r="V127" s="5">
        <f t="shared" si="28"/>
        <v>-6531.4278178842806</v>
      </c>
      <c r="W127" s="5">
        <f t="shared" si="29"/>
        <v>0</v>
      </c>
      <c r="X127" s="5">
        <f t="shared" si="41"/>
        <v>0</v>
      </c>
      <c r="Y127" s="12">
        <f t="shared" si="30"/>
        <v>446611.35397054377</v>
      </c>
      <c r="Z127" s="75">
        <f>(-1*$J$10*$K$12)+V127+SUM($W$37:W127)</f>
        <v>-158881.71963565977</v>
      </c>
      <c r="AA127" s="66">
        <f>U127-$U$37+SUM($X$48:X127)</f>
        <v>453142.78178842808</v>
      </c>
      <c r="AB127" s="70">
        <f t="shared" si="31"/>
        <v>0.1482050206480828</v>
      </c>
      <c r="AC127" s="71">
        <f t="shared" si="37"/>
        <v>1.8520762667193822</v>
      </c>
    </row>
    <row r="128" spans="1:29" hidden="1">
      <c r="A128" s="11">
        <v>37987</v>
      </c>
      <c r="B128" s="11">
        <v>40786</v>
      </c>
      <c r="C128" s="56">
        <v>8</v>
      </c>
      <c r="D128" s="12">
        <f t="shared" si="38"/>
        <v>2060129.5383448515</v>
      </c>
      <c r="E128" s="5">
        <f t="shared" si="22"/>
        <v>-8685.1948056660713</v>
      </c>
      <c r="F128" s="5">
        <f t="shared" si="32"/>
        <v>-2522.1159456574869</v>
      </c>
      <c r="G128" s="5">
        <f t="shared" si="33"/>
        <v>-6163.0788600085834</v>
      </c>
      <c r="H128" s="5">
        <f t="shared" si="23"/>
        <v>-2575.1619229310641</v>
      </c>
      <c r="I128" s="5">
        <f t="shared" si="24"/>
        <v>-343.35492305747522</v>
      </c>
      <c r="J128" s="5">
        <f t="shared" si="25"/>
        <v>-2934.6625188745224</v>
      </c>
      <c r="K128" s="5">
        <f t="shared" si="34"/>
        <v>-166156.80076310469</v>
      </c>
      <c r="L128" s="5">
        <f t="shared" si="35"/>
        <v>16239.30916666669</v>
      </c>
      <c r="M128" s="5">
        <f>(D128-$J$10)+SUM($G$37:G128)+SUM($H$37:H128)+SUM($I$37:I128)+SUM($J$37:J128)+SUM($L$37:L128)-$J$20-(D128*$K$27)</f>
        <v>1039323.3544813016</v>
      </c>
      <c r="N128" s="62">
        <f>(-1*$J$10*$K$12)+SUM($E$37:E128)+SUM($H$37:H128)+SUM($I$37:I128)+SUM($J$37:J128)+K128</f>
        <v>-1362390.4099415108</v>
      </c>
      <c r="O128" s="63">
        <f>(D128-$J$10)+SUM($L$37:L128)</f>
        <v>2138761.111678184</v>
      </c>
      <c r="P128" s="72">
        <f t="shared" si="26"/>
        <v>6.0573968198165302E-2</v>
      </c>
      <c r="Q128" s="80">
        <f t="shared" si="39"/>
        <v>-14538.374170529132</v>
      </c>
      <c r="R128" s="80">
        <f t="shared" si="36"/>
        <v>16239.30916666669</v>
      </c>
      <c r="S128" s="72"/>
      <c r="T128" s="72">
        <f t="shared" si="27"/>
        <v>0.56985919459753376</v>
      </c>
      <c r="U128" s="5">
        <f t="shared" si="40"/>
        <v>561611.10488835722</v>
      </c>
      <c r="V128" s="5">
        <f t="shared" si="28"/>
        <v>-6616.111048883572</v>
      </c>
      <c r="W128" s="5">
        <f t="shared" si="29"/>
        <v>0</v>
      </c>
      <c r="X128" s="5">
        <f t="shared" si="41"/>
        <v>0</v>
      </c>
      <c r="Y128" s="12">
        <f t="shared" si="30"/>
        <v>454994.99383947364</v>
      </c>
      <c r="Z128" s="75">
        <f>(-1*$J$10*$K$12)+V128+SUM($W$37:W128)</f>
        <v>-158966.40286665905</v>
      </c>
      <c r="AA128" s="66">
        <f>U128-$U$37+SUM($X$48:X128)</f>
        <v>461611.10488835722</v>
      </c>
      <c r="AB128" s="70">
        <f t="shared" si="31"/>
        <v>0.14914048580045383</v>
      </c>
      <c r="AC128" s="71">
        <f t="shared" si="37"/>
        <v>1.9038280829412517</v>
      </c>
    </row>
    <row r="129" spans="1:29" hidden="1">
      <c r="A129" s="11">
        <v>37987</v>
      </c>
      <c r="B129" s="11">
        <v>40816</v>
      </c>
      <c r="C129" s="56">
        <v>8</v>
      </c>
      <c r="D129" s="12">
        <f t="shared" si="38"/>
        <v>2076557.3005853461</v>
      </c>
      <c r="E129" s="5">
        <f t="shared" si="22"/>
        <v>-8685.1948056660713</v>
      </c>
      <c r="F129" s="5">
        <f t="shared" si="32"/>
        <v>-2543.1335785379661</v>
      </c>
      <c r="G129" s="5">
        <f t="shared" si="33"/>
        <v>-6142.0612271281043</v>
      </c>
      <c r="H129" s="5">
        <f t="shared" si="23"/>
        <v>-2595.6966257316826</v>
      </c>
      <c r="I129" s="5">
        <f t="shared" si="24"/>
        <v>-346.09288343089105</v>
      </c>
      <c r="J129" s="5">
        <f t="shared" si="25"/>
        <v>-2933.7379564541643</v>
      </c>
      <c r="K129" s="5">
        <f t="shared" si="34"/>
        <v>-167019.25828073069</v>
      </c>
      <c r="L129" s="5">
        <f t="shared" si="35"/>
        <v>16239.30916666669</v>
      </c>
      <c r="M129" s="5">
        <f>(D129-$J$10)+SUM($G$37:G129)+SUM($H$37:H129)+SUM($I$37:I129)+SUM($J$37:J129)+SUM($L$37:L129)-$J$20-(D129*$K$27)</f>
        <v>1059110.379678092</v>
      </c>
      <c r="N129" s="62">
        <f>(-1*$J$10*$K$12)+SUM($E$37:E129)+SUM($H$37:H129)+SUM($I$37:I129)+SUM($J$37:J129)+K129</f>
        <v>-1377813.5897304197</v>
      </c>
      <c r="O129" s="63">
        <f>(D129-$J$10)+SUM($L$37:L129)</f>
        <v>2171428.1830853457</v>
      </c>
      <c r="P129" s="72">
        <f t="shared" si="26"/>
        <v>6.0446384864416475E-2</v>
      </c>
      <c r="Q129" s="80">
        <f t="shared" si="39"/>
        <v>-14560.72227128281</v>
      </c>
      <c r="R129" s="80">
        <f t="shared" si="36"/>
        <v>16239.30916666669</v>
      </c>
      <c r="S129" s="72"/>
      <c r="T129" s="72">
        <f t="shared" si="27"/>
        <v>0.57599562035834106</v>
      </c>
      <c r="U129" s="5">
        <f t="shared" si="40"/>
        <v>570209.073530967</v>
      </c>
      <c r="V129" s="5">
        <f t="shared" si="28"/>
        <v>-6702.09073530967</v>
      </c>
      <c r="W129" s="5">
        <f t="shared" si="29"/>
        <v>0</v>
      </c>
      <c r="X129" s="5">
        <f t="shared" si="41"/>
        <v>0</v>
      </c>
      <c r="Y129" s="12">
        <f t="shared" si="30"/>
        <v>463506.98279565736</v>
      </c>
      <c r="Z129" s="75">
        <f>(-1*$J$10*$K$12)+V129+SUM($W$37:W129)</f>
        <v>-159052.38255308516</v>
      </c>
      <c r="AA129" s="66">
        <f>U129-$U$37+SUM($X$48:X129)</f>
        <v>470209.073530967</v>
      </c>
      <c r="AB129" s="70">
        <f t="shared" si="31"/>
        <v>0.1501028358317717</v>
      </c>
      <c r="AC129" s="71">
        <f t="shared" si="37"/>
        <v>1.9563158123332764</v>
      </c>
    </row>
    <row r="130" spans="1:29" hidden="1">
      <c r="A130" s="11">
        <v>37987</v>
      </c>
      <c r="B130" s="11">
        <v>40847</v>
      </c>
      <c r="C130" s="56">
        <v>8</v>
      </c>
      <c r="D130" s="12">
        <f t="shared" si="38"/>
        <v>2093116.0601088789</v>
      </c>
      <c r="E130" s="5">
        <f t="shared" si="22"/>
        <v>-8685.1948056660713</v>
      </c>
      <c r="F130" s="5">
        <f t="shared" si="32"/>
        <v>-2564.3263583591161</v>
      </c>
      <c r="G130" s="5">
        <f t="shared" si="33"/>
        <v>-6120.8684473069552</v>
      </c>
      <c r="H130" s="5">
        <f t="shared" si="23"/>
        <v>-2616.3950751360985</v>
      </c>
      <c r="I130" s="5">
        <f t="shared" si="24"/>
        <v>-348.85267668481316</v>
      </c>
      <c r="J130" s="5">
        <f t="shared" si="25"/>
        <v>-2932.8091166909167</v>
      </c>
      <c r="K130" s="5">
        <f t="shared" si="34"/>
        <v>-167888.59315571614</v>
      </c>
      <c r="L130" s="5">
        <f t="shared" si="35"/>
        <v>16239.30916666669</v>
      </c>
      <c r="M130" s="5">
        <f>(D130-$J$10)+SUM($G$37:G130)+SUM($H$37:H130)+SUM($I$37:I130)+SUM($J$37:J130)+SUM($L$37:L130)-$J$20-(D130*$K$27)</f>
        <v>1079020.1881774871</v>
      </c>
      <c r="N130" s="62">
        <f>(-1*$J$10*$K$12)+SUM($E$37:E130)+SUM($H$37:H130)+SUM($I$37:I130)+SUM($J$37:J130)+K130</f>
        <v>-1393266.176279583</v>
      </c>
      <c r="O130" s="63">
        <f>(D130-$J$10)+SUM($L$37:L130)</f>
        <v>2204226.2517755451</v>
      </c>
      <c r="P130" s="72">
        <f t="shared" si="26"/>
        <v>6.0291293045794829E-2</v>
      </c>
      <c r="Q130" s="80">
        <f t="shared" si="39"/>
        <v>-14583.2516741779</v>
      </c>
      <c r="R130" s="80">
        <f t="shared" si="36"/>
        <v>16239.30916666669</v>
      </c>
      <c r="S130" s="72"/>
      <c r="T130" s="72">
        <f t="shared" si="27"/>
        <v>0.58205681678245869</v>
      </c>
      <c r="U130" s="5">
        <f t="shared" si="40"/>
        <v>578938.67252086836</v>
      </c>
      <c r="V130" s="5">
        <f t="shared" si="28"/>
        <v>-6789.3867252086839</v>
      </c>
      <c r="W130" s="5">
        <f t="shared" si="29"/>
        <v>0</v>
      </c>
      <c r="X130" s="5">
        <f t="shared" si="41"/>
        <v>0</v>
      </c>
      <c r="Y130" s="12">
        <f t="shared" si="30"/>
        <v>472149.2857956597</v>
      </c>
      <c r="Z130" s="75">
        <f>(-1*$J$10*$K$12)+V130+SUM($W$37:W130)</f>
        <v>-159139.67854298415</v>
      </c>
      <c r="AA130" s="66">
        <f>U130-$U$37+SUM($X$48:X130)</f>
        <v>478938.67252086836</v>
      </c>
      <c r="AB130" s="70">
        <f t="shared" si="31"/>
        <v>0.15097923930574436</v>
      </c>
      <c r="AC130" s="71">
        <f t="shared" si="37"/>
        <v>2.0095490760433163</v>
      </c>
    </row>
    <row r="131" spans="1:29" hidden="1">
      <c r="A131" s="11">
        <v>37987</v>
      </c>
      <c r="B131" s="11">
        <v>40877</v>
      </c>
      <c r="C131" s="56">
        <v>8</v>
      </c>
      <c r="D131" s="12">
        <f t="shared" si="38"/>
        <v>2109806.8615061808</v>
      </c>
      <c r="E131" s="5">
        <f t="shared" si="22"/>
        <v>-8685.1948056660713</v>
      </c>
      <c r="F131" s="5">
        <f t="shared" si="32"/>
        <v>-2585.6957446787746</v>
      </c>
      <c r="G131" s="5">
        <f t="shared" si="33"/>
        <v>-6099.4990609872957</v>
      </c>
      <c r="H131" s="5">
        <f t="shared" si="23"/>
        <v>-2637.2585768827262</v>
      </c>
      <c r="I131" s="5">
        <f t="shared" si="24"/>
        <v>-351.63447691769676</v>
      </c>
      <c r="J131" s="5">
        <f t="shared" si="25"/>
        <v>-2931.8759912703777</v>
      </c>
      <c r="K131" s="5">
        <f t="shared" si="34"/>
        <v>-168764.86022907449</v>
      </c>
      <c r="L131" s="5">
        <f t="shared" si="35"/>
        <v>16239.30916666669</v>
      </c>
      <c r="M131" s="5">
        <f>(D131-$J$10)+SUM($G$37:G131)+SUM($H$37:H131)+SUM($I$37:I131)+SUM($J$37:J131)+SUM($L$37:L131)-$J$20-(D131*$K$27)</f>
        <v>1099053.7635620392</v>
      </c>
      <c r="N131" s="62">
        <f>(-1*$J$10*$K$12)+SUM($E$37:E131)+SUM($H$37:H131)+SUM($I$37:I131)+SUM($J$37:J131)+K131</f>
        <v>-1408748.4072036783</v>
      </c>
      <c r="O131" s="63">
        <f>(D131-$J$10)+SUM($L$37:L131)</f>
        <v>2237156.3623395134</v>
      </c>
      <c r="P131" s="72">
        <f t="shared" si="26"/>
        <v>6.0152881091183774E-2</v>
      </c>
      <c r="Q131" s="80">
        <f t="shared" si="39"/>
        <v>-14605.963850736873</v>
      </c>
      <c r="R131" s="80">
        <f t="shared" si="36"/>
        <v>16239.30916666669</v>
      </c>
      <c r="S131" s="72"/>
      <c r="T131" s="72">
        <f t="shared" si="27"/>
        <v>0.58804535352071785</v>
      </c>
      <c r="U131" s="5">
        <f t="shared" si="40"/>
        <v>587801.91704898013</v>
      </c>
      <c r="V131" s="5">
        <f t="shared" si="28"/>
        <v>-6878.0191704898016</v>
      </c>
      <c r="W131" s="5">
        <f t="shared" si="29"/>
        <v>0</v>
      </c>
      <c r="X131" s="5">
        <f t="shared" si="41"/>
        <v>0</v>
      </c>
      <c r="Y131" s="12">
        <f t="shared" si="30"/>
        <v>480923.89787849033</v>
      </c>
      <c r="Z131" s="75">
        <f>(-1*$J$10*$K$12)+V131+SUM($W$37:W131)</f>
        <v>-159228.31098826526</v>
      </c>
      <c r="AA131" s="66">
        <f>U131-$U$37+SUM($X$48:X131)</f>
        <v>487801.91704898013</v>
      </c>
      <c r="AB131" s="70">
        <f t="shared" si="31"/>
        <v>0.15188418149896427</v>
      </c>
      <c r="AC131" s="71">
        <f t="shared" si="37"/>
        <v>2.0635375959299722</v>
      </c>
    </row>
    <row r="132" spans="1:29">
      <c r="A132" s="11">
        <v>37987</v>
      </c>
      <c r="B132" s="11">
        <v>40908</v>
      </c>
      <c r="C132" s="56">
        <v>8</v>
      </c>
      <c r="D132" s="12">
        <f t="shared" si="38"/>
        <v>2126630.7576976959</v>
      </c>
      <c r="E132" s="5">
        <f t="shared" si="22"/>
        <v>-8685.1948056660713</v>
      </c>
      <c r="F132" s="5">
        <f t="shared" si="32"/>
        <v>-2607.2432092177651</v>
      </c>
      <c r="G132" s="5">
        <f t="shared" si="33"/>
        <v>-6077.9515964483062</v>
      </c>
      <c r="H132" s="5">
        <f t="shared" si="23"/>
        <v>-2658.28844712212</v>
      </c>
      <c r="I132" s="5">
        <f t="shared" si="24"/>
        <v>-354.43845961628267</v>
      </c>
      <c r="J132" s="5">
        <f t="shared" si="25"/>
        <v>-2930.9385720267924</v>
      </c>
      <c r="K132" s="5">
        <f t="shared" si="34"/>
        <v>-169648.11477912904</v>
      </c>
      <c r="L132" s="5">
        <f t="shared" si="35"/>
        <v>16239.30916666669</v>
      </c>
      <c r="M132" s="5">
        <f>(D132-$J$10)+SUM($G$37:G132)+SUM($H$37:H132)+SUM($I$37:I132)+SUM($J$37:J132)+SUM($L$37:L132)-$J$20-(D132*$K$27)</f>
        <v>1119212.0972949527</v>
      </c>
      <c r="N132" s="62">
        <f>(-1*$J$10*$K$12)+SUM($E$37:E132)+SUM($H$37:H132)+SUM($I$37:I132)+SUM($J$37:J132)+K132</f>
        <v>-1424260.5220381641</v>
      </c>
      <c r="O132" s="63">
        <f>(D132-$J$10)+SUM($L$37:L132)</f>
        <v>2270219.567697695</v>
      </c>
      <c r="P132" s="72">
        <f t="shared" si="26"/>
        <v>5.9988463225579151E-2</v>
      </c>
      <c r="Q132" s="80">
        <f t="shared" si="39"/>
        <v>-14628.860284431266</v>
      </c>
      <c r="R132" s="80">
        <f t="shared" si="36"/>
        <v>16239.30916666669</v>
      </c>
      <c r="S132" s="72"/>
      <c r="T132" s="72">
        <f t="shared" si="27"/>
        <v>0.59396369735007148</v>
      </c>
      <c r="U132" s="5">
        <f t="shared" si="40"/>
        <v>596800.85315772693</v>
      </c>
      <c r="V132" s="5">
        <f t="shared" si="28"/>
        <v>-6968.0085315772694</v>
      </c>
      <c r="W132" s="5">
        <f t="shared" si="29"/>
        <v>0</v>
      </c>
      <c r="X132" s="5">
        <f t="shared" si="41"/>
        <v>0</v>
      </c>
      <c r="Y132" s="12">
        <f t="shared" si="30"/>
        <v>489832.84462614969</v>
      </c>
      <c r="Z132" s="75">
        <f>(-1*$J$10*$K$12)+V132+SUM($W$37:W132)</f>
        <v>-159318.30034935276</v>
      </c>
      <c r="AA132" s="66">
        <f>U132-$U$37+SUM($X$48:X132)</f>
        <v>496800.85315772693</v>
      </c>
      <c r="AB132" s="70">
        <f t="shared" si="31"/>
        <v>0.15270571696597843</v>
      </c>
      <c r="AC132" s="71">
        <f t="shared" si="37"/>
        <v>2.1182911948492</v>
      </c>
    </row>
    <row r="133" spans="1:29" hidden="1">
      <c r="A133" s="11">
        <v>37987</v>
      </c>
      <c r="B133" s="11">
        <v>40939</v>
      </c>
      <c r="C133" s="56">
        <v>9</v>
      </c>
      <c r="D133" s="12">
        <f t="shared" si="38"/>
        <v>2143588.8100000033</v>
      </c>
      <c r="E133" s="5">
        <f t="shared" si="22"/>
        <v>-8685.1948056660713</v>
      </c>
      <c r="F133" s="5">
        <f t="shared" si="32"/>
        <v>-2628.9702359612465</v>
      </c>
      <c r="G133" s="5">
        <f t="shared" si="33"/>
        <v>-6056.2245697048247</v>
      </c>
      <c r="H133" s="5">
        <f t="shared" si="23"/>
        <v>-2679.4860125000041</v>
      </c>
      <c r="I133" s="5">
        <f t="shared" si="24"/>
        <v>-357.26480166666721</v>
      </c>
      <c r="J133" s="5">
        <f t="shared" si="25"/>
        <v>-3595.8085267793649</v>
      </c>
      <c r="K133" s="5">
        <f t="shared" si="34"/>
        <v>-170538.41252500017</v>
      </c>
      <c r="L133" s="5">
        <f t="shared" si="35"/>
        <v>17863.240083333363</v>
      </c>
      <c r="M133" s="5">
        <f>(D133-$J$10)+SUM($G$37:G133)+SUM($H$37:H133)+SUM($I$37:I133)+SUM($J$37:J133)+SUM($L$37:L133)-$J$20-(D133*$K$27)</f>
        <v>1140454.3080240714</v>
      </c>
      <c r="N133" s="62">
        <f>(-1*$J$10*$K$12)+SUM($E$37:E133)+SUM($H$37:H133)+SUM($I$37:I133)+SUM($J$37:J133)+K133</f>
        <v>-1440468.5739306472</v>
      </c>
      <c r="O133" s="63">
        <f>(D133-$J$10)+SUM($L$37:L133)</f>
        <v>2305040.860083336</v>
      </c>
      <c r="P133" s="72">
        <f t="shared" si="26"/>
        <v>5.9851930892451013E-2</v>
      </c>
      <c r="Q133" s="80">
        <f t="shared" si="39"/>
        <v>-15317.754146612107</v>
      </c>
      <c r="R133" s="80">
        <f t="shared" si="36"/>
        <v>17863.240083333363</v>
      </c>
      <c r="S133" s="72"/>
      <c r="T133" s="72">
        <f t="shared" si="27"/>
        <v>0.60020211603333073</v>
      </c>
      <c r="U133" s="5">
        <f t="shared" si="40"/>
        <v>605937.55821335956</v>
      </c>
      <c r="V133" s="5">
        <f t="shared" si="28"/>
        <v>-7059.3755821335953</v>
      </c>
      <c r="W133" s="5">
        <f t="shared" si="29"/>
        <v>0</v>
      </c>
      <c r="X133" s="5">
        <f t="shared" si="41"/>
        <v>0</v>
      </c>
      <c r="Y133" s="12">
        <f t="shared" si="30"/>
        <v>498878.18263122597</v>
      </c>
      <c r="Z133" s="75">
        <f>(-1*$J$10*$K$12)+V133+SUM($W$37:W133)</f>
        <v>-159409.66739990906</v>
      </c>
      <c r="AA133" s="66">
        <f>U133-$U$37+SUM($X$48:X133)</f>
        <v>505937.55821335956</v>
      </c>
      <c r="AB133" s="70">
        <f t="shared" si="31"/>
        <v>0.15350141691930086</v>
      </c>
      <c r="AC133" s="71">
        <f t="shared" si="37"/>
        <v>2.1738197969143256</v>
      </c>
    </row>
    <row r="134" spans="1:29" hidden="1">
      <c r="A134" s="11">
        <v>37987</v>
      </c>
      <c r="B134" s="11">
        <v>40968</v>
      </c>
      <c r="C134" s="56">
        <v>9</v>
      </c>
      <c r="D134" s="12">
        <f t="shared" si="38"/>
        <v>2160682.0881927703</v>
      </c>
      <c r="E134" s="5">
        <f t="shared" si="22"/>
        <v>-8685.1948056660713</v>
      </c>
      <c r="F134" s="5">
        <f t="shared" si="32"/>
        <v>-2650.8783212609228</v>
      </c>
      <c r="G134" s="5">
        <f t="shared" si="33"/>
        <v>-6034.316484405148</v>
      </c>
      <c r="H134" s="5">
        <f t="shared" si="23"/>
        <v>-2700.8526102409628</v>
      </c>
      <c r="I134" s="5">
        <f t="shared" si="24"/>
        <v>-360.11368136546167</v>
      </c>
      <c r="J134" s="5">
        <f t="shared" si="25"/>
        <v>-3594.8624960019338</v>
      </c>
      <c r="K134" s="5">
        <f t="shared" si="34"/>
        <v>-171435.80963012046</v>
      </c>
      <c r="L134" s="5">
        <f t="shared" si="35"/>
        <v>17863.240083333363</v>
      </c>
      <c r="M134" s="5">
        <f>(D134-$J$10)+SUM($G$37:G134)+SUM($H$37:H134)+SUM($I$37:I134)+SUM($J$37:J134)+SUM($L$37:L134)-$J$20-(D134*$K$27)</f>
        <v>1161823.283923038</v>
      </c>
      <c r="N134" s="62">
        <f>(-1*$J$10*$K$12)+SUM($E$37:E134)+SUM($H$37:H134)+SUM($I$37:I134)+SUM($J$37:J134)+K134</f>
        <v>-1456706.994629042</v>
      </c>
      <c r="O134" s="63">
        <f>(D134-$J$10)+SUM($L$37:L134)</f>
        <v>2339997.3783594361</v>
      </c>
      <c r="P134" s="72">
        <f t="shared" si="26"/>
        <v>5.9751100721582982E-2</v>
      </c>
      <c r="Q134" s="80">
        <f t="shared" si="39"/>
        <v>-15341.023593274429</v>
      </c>
      <c r="R134" s="80">
        <f t="shared" si="36"/>
        <v>17863.240083333363</v>
      </c>
      <c r="S134" s="72"/>
      <c r="T134" s="72">
        <f t="shared" si="27"/>
        <v>0.60636105063484547</v>
      </c>
      <c r="U134" s="5">
        <f t="shared" si="40"/>
        <v>615214.14138550614</v>
      </c>
      <c r="V134" s="5">
        <f t="shared" si="28"/>
        <v>-7152.1414138550617</v>
      </c>
      <c r="W134" s="5">
        <f t="shared" si="29"/>
        <v>0</v>
      </c>
      <c r="X134" s="5">
        <f t="shared" si="41"/>
        <v>0</v>
      </c>
      <c r="Y134" s="12">
        <f t="shared" si="30"/>
        <v>508061.99997165106</v>
      </c>
      <c r="Z134" s="75">
        <f>(-1*$J$10*$K$12)+V134+SUM($W$37:W134)</f>
        <v>-159502.43323163054</v>
      </c>
      <c r="AA134" s="66">
        <f>U134-$U$37+SUM($X$48:X134)</f>
        <v>515214.14138550614</v>
      </c>
      <c r="AB134" s="70">
        <f t="shared" si="31"/>
        <v>0.15438331183156884</v>
      </c>
      <c r="AC134" s="71">
        <f t="shared" si="37"/>
        <v>2.2301334277283944</v>
      </c>
    </row>
    <row r="135" spans="1:29" hidden="1">
      <c r="A135" s="11">
        <v>37987</v>
      </c>
      <c r="B135" s="11">
        <v>40999</v>
      </c>
      <c r="C135" s="56">
        <v>9</v>
      </c>
      <c r="D135" s="12">
        <f t="shared" si="38"/>
        <v>2177911.6705862363</v>
      </c>
      <c r="E135" s="5">
        <f t="shared" si="22"/>
        <v>-8685.1948056660713</v>
      </c>
      <c r="F135" s="5">
        <f t="shared" si="32"/>
        <v>-2672.9689739380974</v>
      </c>
      <c r="G135" s="5">
        <f t="shared" si="33"/>
        <v>-6012.2258317279729</v>
      </c>
      <c r="H135" s="5">
        <f t="shared" si="23"/>
        <v>-2722.3895882327952</v>
      </c>
      <c r="I135" s="5">
        <f t="shared" si="24"/>
        <v>-362.98527843103938</v>
      </c>
      <c r="J135" s="5">
        <f t="shared" si="25"/>
        <v>-3593.9121478260377</v>
      </c>
      <c r="K135" s="5">
        <f t="shared" si="34"/>
        <v>-172340.3627057774</v>
      </c>
      <c r="L135" s="5">
        <f t="shared" si="35"/>
        <v>17863.240083333363</v>
      </c>
      <c r="M135" s="5">
        <f>(D135-$J$10)+SUM($G$37:G135)+SUM($H$37:H135)+SUM($I$37:I135)+SUM($J$37:J135)+SUM($L$37:L135)-$J$20-(D135*$K$27)</f>
        <v>1183320.0404779625</v>
      </c>
      <c r="N135" s="62">
        <f>(-1*$J$10*$K$12)+SUM($E$37:E135)+SUM($H$37:H135)+SUM($I$37:I135)+SUM($J$37:J135)+K135</f>
        <v>-1472976.0295248551</v>
      </c>
      <c r="O135" s="63">
        <f>(D135-$J$10)+SUM($L$37:L135)</f>
        <v>2375090.2008362357</v>
      </c>
      <c r="P135" s="72">
        <f t="shared" si="26"/>
        <v>5.9603454074399785E-2</v>
      </c>
      <c r="Q135" s="80">
        <f t="shared" si="39"/>
        <v>-15364.481820155943</v>
      </c>
      <c r="R135" s="80">
        <f t="shared" si="36"/>
        <v>17863.240083333363</v>
      </c>
      <c r="S135" s="72"/>
      <c r="T135" s="72">
        <f t="shared" si="27"/>
        <v>0.61244321240066601</v>
      </c>
      <c r="U135" s="5">
        <f t="shared" si="40"/>
        <v>624632.744134065</v>
      </c>
      <c r="V135" s="5">
        <f t="shared" si="28"/>
        <v>-7246.3274413406498</v>
      </c>
      <c r="W135" s="5">
        <f t="shared" si="29"/>
        <v>0</v>
      </c>
      <c r="X135" s="5">
        <f t="shared" si="41"/>
        <v>0</v>
      </c>
      <c r="Y135" s="12">
        <f t="shared" si="30"/>
        <v>517386.41669272434</v>
      </c>
      <c r="Z135" s="75">
        <f>(-1*$J$10*$K$12)+V135+SUM($W$37:W135)</f>
        <v>-159596.61925911612</v>
      </c>
      <c r="AA135" s="66">
        <f>U135-$U$37+SUM($X$48:X135)</f>
        <v>524632.744134065</v>
      </c>
      <c r="AB135" s="70">
        <f t="shared" si="31"/>
        <v>0.15512948148251146</v>
      </c>
      <c r="AC135" s="71">
        <f t="shared" si="37"/>
        <v>2.2872422145878137</v>
      </c>
    </row>
    <row r="136" spans="1:29" hidden="1">
      <c r="A136" s="11">
        <v>37987</v>
      </c>
      <c r="B136" s="11">
        <v>41029</v>
      </c>
      <c r="C136" s="56">
        <v>9</v>
      </c>
      <c r="D136" s="12">
        <f t="shared" si="38"/>
        <v>2195278.6440892392</v>
      </c>
      <c r="E136" s="5">
        <f t="shared" si="22"/>
        <v>-8685.1948056660713</v>
      </c>
      <c r="F136" s="5">
        <f t="shared" si="32"/>
        <v>-2695.2437153875812</v>
      </c>
      <c r="G136" s="5">
        <f t="shared" si="33"/>
        <v>-5989.9510902784887</v>
      </c>
      <c r="H136" s="5">
        <f t="shared" si="23"/>
        <v>-2744.0983051115491</v>
      </c>
      <c r="I136" s="5">
        <f t="shared" si="24"/>
        <v>-365.87977401487319</v>
      </c>
      <c r="J136" s="5">
        <f t="shared" si="25"/>
        <v>-3592.9574747106658</v>
      </c>
      <c r="K136" s="5">
        <f t="shared" si="34"/>
        <v>-173252.12881468507</v>
      </c>
      <c r="L136" s="5">
        <f t="shared" si="35"/>
        <v>17863.240083333363</v>
      </c>
      <c r="M136" s="5">
        <f>(D136-$J$10)+SUM($G$37:G136)+SUM($H$37:H136)+SUM($I$37:I136)+SUM($J$37:J136)+SUM($L$37:L136)-$J$20-(D136*$K$27)</f>
        <v>1204945.6013112755</v>
      </c>
      <c r="N136" s="62">
        <f>(-1*$J$10*$K$12)+SUM($E$37:E136)+SUM($H$37:H136)+SUM($I$37:I136)+SUM($J$37:J136)+K136</f>
        <v>-1489275.9259932658</v>
      </c>
      <c r="O136" s="63">
        <f>(D136-$J$10)+SUM($L$37:L136)</f>
        <v>2410320.4144225717</v>
      </c>
      <c r="P136" s="72">
        <f t="shared" si="26"/>
        <v>5.94713172449935E-2</v>
      </c>
      <c r="Q136" s="80">
        <f t="shared" si="39"/>
        <v>-15388.130359503159</v>
      </c>
      <c r="R136" s="80">
        <f t="shared" si="36"/>
        <v>17863.240083333363</v>
      </c>
      <c r="S136" s="72"/>
      <c r="T136" s="72">
        <f t="shared" si="27"/>
        <v>0.6184512032684738</v>
      </c>
      <c r="U136" s="5">
        <f t="shared" si="40"/>
        <v>634195.54070355161</v>
      </c>
      <c r="V136" s="5">
        <f t="shared" si="28"/>
        <v>-7341.9554070355161</v>
      </c>
      <c r="W136" s="5">
        <f t="shared" si="29"/>
        <v>0</v>
      </c>
      <c r="X136" s="5">
        <f t="shared" si="41"/>
        <v>0</v>
      </c>
      <c r="Y136" s="12">
        <f t="shared" si="30"/>
        <v>526853.58529651607</v>
      </c>
      <c r="Z136" s="75">
        <f>(-1*$J$10*$K$12)+V136+SUM($W$37:W136)</f>
        <v>-159692.247224811</v>
      </c>
      <c r="AA136" s="66">
        <f>U136-$U$37+SUM($X$48:X136)</f>
        <v>534195.54070355161</v>
      </c>
      <c r="AB136" s="70">
        <f t="shared" si="31"/>
        <v>0.15590748352334241</v>
      </c>
      <c r="AC136" s="71">
        <f t="shared" si="37"/>
        <v>2.3451563866561642</v>
      </c>
    </row>
    <row r="137" spans="1:29" hidden="1">
      <c r="A137" s="11">
        <v>37987</v>
      </c>
      <c r="B137" s="11">
        <v>41060</v>
      </c>
      <c r="C137" s="56">
        <v>9</v>
      </c>
      <c r="D137" s="12">
        <f t="shared" si="38"/>
        <v>2212784.1042777803</v>
      </c>
      <c r="E137" s="5">
        <f t="shared" si="22"/>
        <v>-8685.1948056660713</v>
      </c>
      <c r="F137" s="5">
        <f t="shared" si="32"/>
        <v>-2717.7040796824781</v>
      </c>
      <c r="G137" s="5">
        <f t="shared" si="33"/>
        <v>-5967.4907259835927</v>
      </c>
      <c r="H137" s="5">
        <f t="shared" si="23"/>
        <v>-2765.980130347225</v>
      </c>
      <c r="I137" s="5">
        <f t="shared" si="24"/>
        <v>-368.79735071296341</v>
      </c>
      <c r="J137" s="5">
        <f t="shared" si="25"/>
        <v>-3591.9984692787289</v>
      </c>
      <c r="K137" s="5">
        <f t="shared" si="34"/>
        <v>-174171.16547458348</v>
      </c>
      <c r="L137" s="5">
        <f t="shared" si="35"/>
        <v>17863.240083333363</v>
      </c>
      <c r="M137" s="5">
        <f>(D137-$J$10)+SUM($G$37:G137)+SUM($H$37:H137)+SUM($I$37:I137)+SUM($J$37:J137)+SUM($L$37:L137)-$J$20-(D137*$K$27)</f>
        <v>1226700.9982469291</v>
      </c>
      <c r="N137" s="62">
        <f>(-1*$J$10*$K$12)+SUM($E$37:E137)+SUM($H$37:H137)+SUM($I$37:I137)+SUM($J$37:J137)+K137</f>
        <v>-1505606.9334091693</v>
      </c>
      <c r="O137" s="63">
        <f>(D137-$J$10)+SUM($L$37:L137)</f>
        <v>2445689.1146944463</v>
      </c>
      <c r="P137" s="72">
        <f t="shared" si="26"/>
        <v>5.9314619343635334E-2</v>
      </c>
      <c r="Q137" s="80">
        <f t="shared" si="39"/>
        <v>-15411.970756004988</v>
      </c>
      <c r="R137" s="80">
        <f t="shared" si="36"/>
        <v>17863.240083333363</v>
      </c>
      <c r="S137" s="72"/>
      <c r="T137" s="72">
        <f t="shared" si="27"/>
        <v>0.62438752135435127</v>
      </c>
      <c r="U137" s="5">
        <f t="shared" si="40"/>
        <v>643904.73862501374</v>
      </c>
      <c r="V137" s="5">
        <f t="shared" si="28"/>
        <v>-7439.0473862501376</v>
      </c>
      <c r="W137" s="5">
        <f t="shared" si="29"/>
        <v>0</v>
      </c>
      <c r="X137" s="5">
        <f t="shared" si="41"/>
        <v>0</v>
      </c>
      <c r="Y137" s="12">
        <f t="shared" si="30"/>
        <v>536465.69123876363</v>
      </c>
      <c r="Z137" s="75">
        <f>(-1*$J$10*$K$12)+V137+SUM($W$37:W137)</f>
        <v>-159789.33920402563</v>
      </c>
      <c r="AA137" s="66">
        <f>U137-$U$37+SUM($X$48:X137)</f>
        <v>543904.73862501374</v>
      </c>
      <c r="AB137" s="70">
        <f t="shared" si="31"/>
        <v>0.1566077595407509</v>
      </c>
      <c r="AC137" s="71">
        <f t="shared" si="37"/>
        <v>2.4038862751070877</v>
      </c>
    </row>
    <row r="138" spans="1:29" hidden="1">
      <c r="A138" s="11">
        <v>37987</v>
      </c>
      <c r="B138" s="11">
        <v>41090</v>
      </c>
      <c r="C138" s="56">
        <v>9</v>
      </c>
      <c r="D138" s="12">
        <f t="shared" si="38"/>
        <v>2230429.1554641374</v>
      </c>
      <c r="E138" s="5">
        <f t="shared" si="22"/>
        <v>-8685.1948056660713</v>
      </c>
      <c r="F138" s="5">
        <f t="shared" si="32"/>
        <v>-2740.3516136798316</v>
      </c>
      <c r="G138" s="5">
        <f t="shared" si="33"/>
        <v>-5944.8431919862378</v>
      </c>
      <c r="H138" s="5">
        <f t="shared" si="23"/>
        <v>-2788.0364443301714</v>
      </c>
      <c r="I138" s="5">
        <f t="shared" si="24"/>
        <v>-371.7381925773563</v>
      </c>
      <c r="J138" s="5">
        <f t="shared" si="25"/>
        <v>-3591.0351243202344</v>
      </c>
      <c r="K138" s="5">
        <f t="shared" si="34"/>
        <v>-175097.53066186723</v>
      </c>
      <c r="L138" s="5">
        <f t="shared" si="35"/>
        <v>17863.240083333363</v>
      </c>
      <c r="M138" s="5">
        <f>(D138-$J$10)+SUM($G$37:G138)+SUM($H$37:H138)+SUM($I$37:I138)+SUM($J$37:J138)+SUM($L$37:L138)-$J$20-(D138*$K$27)</f>
        <v>1248587.2713761218</v>
      </c>
      <c r="N138" s="62">
        <f>(-1*$J$10*$K$12)+SUM($E$37:E138)+SUM($H$37:H138)+SUM($I$37:I138)+SUM($J$37:J138)+K138</f>
        <v>-1521969.3031633468</v>
      </c>
      <c r="O138" s="63">
        <f>(D138-$J$10)+SUM($L$37:L138)</f>
        <v>2481197.4059641366</v>
      </c>
      <c r="P138" s="72">
        <f t="shared" si="26"/>
        <v>5.9173735062140888E-2</v>
      </c>
      <c r="Q138" s="80">
        <f t="shared" si="39"/>
        <v>-15436.004566893835</v>
      </c>
      <c r="R138" s="80">
        <f t="shared" si="36"/>
        <v>17863.240083333363</v>
      </c>
      <c r="S138" s="72"/>
      <c r="T138" s="72">
        <f t="shared" si="27"/>
        <v>0.63025456611186303</v>
      </c>
      <c r="U138" s="5">
        <f t="shared" si="40"/>
        <v>653762.5792256305</v>
      </c>
      <c r="V138" s="5">
        <f t="shared" si="28"/>
        <v>-7537.6257922563054</v>
      </c>
      <c r="W138" s="5">
        <f t="shared" si="29"/>
        <v>0</v>
      </c>
      <c r="X138" s="5">
        <f t="shared" si="41"/>
        <v>0</v>
      </c>
      <c r="Y138" s="12">
        <f t="shared" si="30"/>
        <v>546224.95343337418</v>
      </c>
      <c r="Z138" s="75">
        <f>(-1*$J$10*$K$12)+V138+SUM($W$37:W138)</f>
        <v>-159887.91761003179</v>
      </c>
      <c r="AA138" s="66">
        <f>U138-$U$37+SUM($X$48:X138)</f>
        <v>553762.5792256305</v>
      </c>
      <c r="AB138" s="70">
        <f t="shared" si="31"/>
        <v>0.15734088901908874</v>
      </c>
      <c r="AC138" s="71">
        <f t="shared" si="37"/>
        <v>2.4634423132350931</v>
      </c>
    </row>
    <row r="139" spans="1:29" hidden="1">
      <c r="A139" s="11">
        <v>37987</v>
      </c>
      <c r="B139" s="11">
        <v>41121</v>
      </c>
      <c r="C139" s="56">
        <v>9</v>
      </c>
      <c r="D139" s="12">
        <f t="shared" si="38"/>
        <v>2248214.9107665299</v>
      </c>
      <c r="E139" s="5">
        <f t="shared" si="22"/>
        <v>-8685.1948056660713</v>
      </c>
      <c r="F139" s="5">
        <f t="shared" si="32"/>
        <v>-2763.1878771271645</v>
      </c>
      <c r="G139" s="5">
        <f t="shared" si="33"/>
        <v>-5922.0069285389054</v>
      </c>
      <c r="H139" s="5">
        <f t="shared" si="23"/>
        <v>-2810.2686384581625</v>
      </c>
      <c r="I139" s="5">
        <f t="shared" si="24"/>
        <v>-374.70248512775498</v>
      </c>
      <c r="J139" s="5">
        <f t="shared" si="25"/>
        <v>-3590.0674327955012</v>
      </c>
      <c r="K139" s="5">
        <f t="shared" si="34"/>
        <v>-176031.28281524283</v>
      </c>
      <c r="L139" s="5">
        <f t="shared" si="35"/>
        <v>17863.240083333363</v>
      </c>
      <c r="M139" s="5">
        <f>(D139-$J$10)+SUM($G$37:G139)+SUM($H$37:H139)+SUM($I$37:I139)+SUM($J$37:J139)+SUM($L$37:L139)-$J$20-(D139*$K$27)</f>
        <v>1270605.4691235516</v>
      </c>
      <c r="N139" s="62">
        <f>(-1*$J$10*$K$12)+SUM($E$37:E139)+SUM($H$37:H139)+SUM($I$37:I139)+SUM($J$37:J139)+K139</f>
        <v>-1538363.2886787704</v>
      </c>
      <c r="O139" s="63">
        <f>(D139-$J$10)+SUM($L$37:L139)</f>
        <v>2516846.4013498621</v>
      </c>
      <c r="P139" s="72">
        <f t="shared" si="26"/>
        <v>5.9009538856343316E-2</v>
      </c>
      <c r="Q139" s="80">
        <f t="shared" si="39"/>
        <v>-15460.233362047489</v>
      </c>
      <c r="R139" s="80">
        <f t="shared" si="36"/>
        <v>17863.240083333363</v>
      </c>
      <c r="S139" s="72"/>
      <c r="T139" s="72">
        <f t="shared" si="27"/>
        <v>0.63605464318604865</v>
      </c>
      <c r="U139" s="5">
        <f t="shared" si="40"/>
        <v>663771.33814611344</v>
      </c>
      <c r="V139" s="5">
        <f t="shared" si="28"/>
        <v>-7637.7133814611343</v>
      </c>
      <c r="W139" s="5">
        <f t="shared" si="29"/>
        <v>0</v>
      </c>
      <c r="X139" s="5">
        <f t="shared" si="41"/>
        <v>0</v>
      </c>
      <c r="Y139" s="12">
        <f t="shared" si="30"/>
        <v>556133.62476465234</v>
      </c>
      <c r="Z139" s="75">
        <f>(-1*$J$10*$K$12)+V139+SUM($W$37:W139)</f>
        <v>-159988.00519923662</v>
      </c>
      <c r="AA139" s="66">
        <f>U139-$U$37+SUM($X$48:X139)</f>
        <v>563771.33814611344</v>
      </c>
      <c r="AB139" s="70">
        <f t="shared" si="31"/>
        <v>0.15799834747449956</v>
      </c>
      <c r="AC139" s="71">
        <f t="shared" si="37"/>
        <v>2.5238350365331228</v>
      </c>
    </row>
    <row r="140" spans="1:29" hidden="1">
      <c r="A140" s="11">
        <v>37987</v>
      </c>
      <c r="B140" s="11">
        <v>41152</v>
      </c>
      <c r="C140" s="56">
        <v>9</v>
      </c>
      <c r="D140" s="12">
        <f t="shared" si="38"/>
        <v>2266142.4921793374</v>
      </c>
      <c r="E140" s="5">
        <f t="shared" si="22"/>
        <v>-8685.1948056660713</v>
      </c>
      <c r="F140" s="5">
        <f t="shared" si="32"/>
        <v>-2786.2144427698909</v>
      </c>
      <c r="G140" s="5">
        <f t="shared" si="33"/>
        <v>-5898.9803628961799</v>
      </c>
      <c r="H140" s="5">
        <f t="shared" si="23"/>
        <v>-2832.6781152241715</v>
      </c>
      <c r="I140" s="5">
        <f t="shared" si="24"/>
        <v>-377.69041536322288</v>
      </c>
      <c r="J140" s="5">
        <f t="shared" si="25"/>
        <v>-3589.0953878384134</v>
      </c>
      <c r="K140" s="5">
        <f t="shared" si="34"/>
        <v>-176972.48083941522</v>
      </c>
      <c r="L140" s="5">
        <f t="shared" si="35"/>
        <v>17863.240083333363</v>
      </c>
      <c r="M140" s="5">
        <f>(D140-$J$10)+SUM($G$37:G140)+SUM($H$37:H140)+SUM($I$37:I140)+SUM($J$37:J140)+SUM($L$37:L140)-$J$20-(D140*$K$27)</f>
        <v>1292756.648314198</v>
      </c>
      <c r="N140" s="62">
        <f>(-1*$J$10*$K$12)+SUM($E$37:E140)+SUM($H$37:H140)+SUM($I$37:I140)+SUM($J$37:J140)+K140</f>
        <v>-1554789.1454270342</v>
      </c>
      <c r="O140" s="63">
        <f>(D140-$J$10)+SUM($L$37:L140)</f>
        <v>2552637.2228460032</v>
      </c>
      <c r="P140" s="72">
        <f t="shared" si="26"/>
        <v>5.884223327297982E-2</v>
      </c>
      <c r="Q140" s="80">
        <f t="shared" si="39"/>
        <v>-15484.658724091878</v>
      </c>
      <c r="R140" s="80">
        <f t="shared" si="36"/>
        <v>17863.240083333363</v>
      </c>
      <c r="S140" s="72"/>
      <c r="T140" s="72">
        <f t="shared" si="27"/>
        <v>0.64178996898315932</v>
      </c>
      <c r="U140" s="5">
        <f t="shared" si="40"/>
        <v>673933.32586602843</v>
      </c>
      <c r="V140" s="5">
        <f t="shared" si="28"/>
        <v>-7739.3332586602846</v>
      </c>
      <c r="W140" s="5">
        <f t="shared" si="29"/>
        <v>0</v>
      </c>
      <c r="X140" s="5">
        <f t="shared" si="41"/>
        <v>0</v>
      </c>
      <c r="Y140" s="12">
        <f t="shared" si="30"/>
        <v>566193.99260736816</v>
      </c>
      <c r="Z140" s="75">
        <f>(-1*$J$10*$K$12)+V140+SUM($W$37:W140)</f>
        <v>-160089.62507643574</v>
      </c>
      <c r="AA140" s="66">
        <f>U140-$U$37+SUM($X$48:X140)</f>
        <v>573933.32586602843</v>
      </c>
      <c r="AB140" s="70">
        <f t="shared" si="31"/>
        <v>0.15863562087805905</v>
      </c>
      <c r="AC140" s="71">
        <f t="shared" si="37"/>
        <v>2.5850750827356901</v>
      </c>
    </row>
    <row r="141" spans="1:29" hidden="1">
      <c r="A141" s="11">
        <v>37987</v>
      </c>
      <c r="B141" s="11">
        <v>41182</v>
      </c>
      <c r="C141" s="56">
        <v>9</v>
      </c>
      <c r="D141" s="12">
        <f t="shared" si="38"/>
        <v>2284213.0306438813</v>
      </c>
      <c r="E141" s="5">
        <f t="shared" si="22"/>
        <v>-8685.1948056660713</v>
      </c>
      <c r="F141" s="5">
        <f t="shared" si="32"/>
        <v>-2809.4328964596402</v>
      </c>
      <c r="G141" s="5">
        <f t="shared" si="33"/>
        <v>-5875.7619092064297</v>
      </c>
      <c r="H141" s="5">
        <f t="shared" si="23"/>
        <v>-2855.266288304852</v>
      </c>
      <c r="I141" s="5">
        <f t="shared" si="24"/>
        <v>-380.70217177398018</v>
      </c>
      <c r="J141" s="5">
        <f t="shared" si="25"/>
        <v>-3588.1189827597213</v>
      </c>
      <c r="K141" s="5">
        <f t="shared" si="34"/>
        <v>-177921.18410880378</v>
      </c>
      <c r="L141" s="5">
        <f t="shared" si="35"/>
        <v>17863.240083333363</v>
      </c>
      <c r="M141" s="5">
        <f>(D141-$J$10)+SUM($G$37:G141)+SUM($H$37:H141)+SUM($I$37:I141)+SUM($J$37:J141)+SUM($L$37:L141)-$J$20-(D141*$K$27)</f>
        <v>1315041.8742406419</v>
      </c>
      <c r="N141" s="62">
        <f>(-1*$J$10*$K$12)+SUM($E$37:E141)+SUM($H$37:H141)+SUM($I$37:I141)+SUM($J$37:J141)+K141</f>
        <v>-1571247.1309449277</v>
      </c>
      <c r="O141" s="63">
        <f>(D141-$J$10)+SUM($L$37:L141)</f>
        <v>2588571.0013938807</v>
      </c>
      <c r="P141" s="72">
        <f t="shared" si="26"/>
        <v>5.8691020325290506E-2</v>
      </c>
      <c r="Q141" s="80">
        <f t="shared" si="39"/>
        <v>-15509.282248504625</v>
      </c>
      <c r="R141" s="80">
        <f t="shared" si="36"/>
        <v>17863.240083333363</v>
      </c>
      <c r="S141" s="72"/>
      <c r="T141" s="72">
        <f t="shared" si="27"/>
        <v>0.64746267497535392</v>
      </c>
      <c r="U141" s="5">
        <f t="shared" si="40"/>
        <v>684250.88823716016</v>
      </c>
      <c r="V141" s="5">
        <f t="shared" si="28"/>
        <v>-7842.5088823716014</v>
      </c>
      <c r="W141" s="5">
        <f t="shared" si="29"/>
        <v>0</v>
      </c>
      <c r="X141" s="5">
        <f t="shared" si="41"/>
        <v>0</v>
      </c>
      <c r="Y141" s="12">
        <f t="shared" si="30"/>
        <v>576408.37935478857</v>
      </c>
      <c r="Z141" s="75">
        <f>(-1*$J$10*$K$12)+V141+SUM($W$37:W141)</f>
        <v>-160192.80070014708</v>
      </c>
      <c r="AA141" s="66">
        <f>U141-$U$37+SUM($X$48:X141)</f>
        <v>584250.88823716016</v>
      </c>
      <c r="AB141" s="70">
        <f t="shared" si="31"/>
        <v>0.1593070061432757</v>
      </c>
      <c r="AC141" s="71">
        <f t="shared" si="37"/>
        <v>2.647173191826365</v>
      </c>
    </row>
    <row r="142" spans="1:29" hidden="1">
      <c r="A142" s="11">
        <v>37987</v>
      </c>
      <c r="B142" s="11">
        <v>41213</v>
      </c>
      <c r="C142" s="56">
        <v>9</v>
      </c>
      <c r="D142" s="12">
        <f t="shared" si="38"/>
        <v>2302427.6661197674</v>
      </c>
      <c r="E142" s="5">
        <f t="shared" si="22"/>
        <v>-8685.1948056660713</v>
      </c>
      <c r="F142" s="5">
        <f t="shared" si="32"/>
        <v>-2832.8448372634698</v>
      </c>
      <c r="G142" s="5">
        <f t="shared" si="33"/>
        <v>-5852.349968402601</v>
      </c>
      <c r="H142" s="5">
        <f t="shared" si="23"/>
        <v>-2878.0345826497091</v>
      </c>
      <c r="I142" s="5">
        <f t="shared" si="24"/>
        <v>-383.73794435329455</v>
      </c>
      <c r="J142" s="5">
        <f t="shared" si="25"/>
        <v>-3587.1382110503805</v>
      </c>
      <c r="K142" s="5">
        <f t="shared" si="34"/>
        <v>-178877.4524712878</v>
      </c>
      <c r="L142" s="5">
        <f t="shared" si="35"/>
        <v>17863.240083333363</v>
      </c>
      <c r="M142" s="5">
        <f>(D142-$J$10)+SUM($G$37:G142)+SUM($H$37:H142)+SUM($I$37:I142)+SUM($J$37:J142)+SUM($L$37:L142)-$J$20-(D142*$K$27)</f>
        <v>1337462.2207309213</v>
      </c>
      <c r="N142" s="62">
        <f>(-1*$J$10*$K$12)+SUM($E$37:E142)+SUM($H$37:H142)+SUM($I$37:I142)+SUM($J$37:J142)+K142</f>
        <v>-1587737.5048511308</v>
      </c>
      <c r="O142" s="63">
        <f>(D142-$J$10)+SUM($L$37:L142)</f>
        <v>2624648.8769530999</v>
      </c>
      <c r="P142" s="72">
        <f t="shared" si="26"/>
        <v>5.8518165451970083E-2</v>
      </c>
      <c r="Q142" s="80">
        <f t="shared" si="39"/>
        <v>-15534.105543719455</v>
      </c>
      <c r="R142" s="80">
        <f t="shared" si="36"/>
        <v>17863.240083333363</v>
      </c>
      <c r="S142" s="72"/>
      <c r="T142" s="72">
        <f t="shared" si="27"/>
        <v>0.65307481175812609</v>
      </c>
      <c r="U142" s="5">
        <f t="shared" si="40"/>
        <v>694726.40702504187</v>
      </c>
      <c r="V142" s="5">
        <f t="shared" si="28"/>
        <v>-7947.2640702504186</v>
      </c>
      <c r="W142" s="5">
        <f t="shared" si="29"/>
        <v>0</v>
      </c>
      <c r="X142" s="5">
        <f t="shared" si="41"/>
        <v>0</v>
      </c>
      <c r="Y142" s="12">
        <f t="shared" si="30"/>
        <v>586779.14295479143</v>
      </c>
      <c r="Z142" s="75">
        <f>(-1*$J$10*$K$12)+V142+SUM($W$37:W142)</f>
        <v>-160297.55588802591</v>
      </c>
      <c r="AA142" s="66">
        <f>U142-$U$37+SUM($X$48:X142)</f>
        <v>594726.40702504187</v>
      </c>
      <c r="AB142" s="70">
        <f t="shared" si="31"/>
        <v>0.15990561164379619</v>
      </c>
      <c r="AC142" s="71">
        <f t="shared" si="37"/>
        <v>2.7101402060083903</v>
      </c>
    </row>
    <row r="143" spans="1:29" hidden="1">
      <c r="A143" s="11">
        <v>37987</v>
      </c>
      <c r="B143" s="11">
        <v>41243</v>
      </c>
      <c r="C143" s="56">
        <v>9</v>
      </c>
      <c r="D143" s="12">
        <f t="shared" si="38"/>
        <v>2320787.5476567997</v>
      </c>
      <c r="E143" s="5">
        <f t="shared" si="22"/>
        <v>-8685.1948056660713</v>
      </c>
      <c r="F143" s="5">
        <f t="shared" si="32"/>
        <v>-2856.4518775739994</v>
      </c>
      <c r="G143" s="5">
        <f t="shared" si="33"/>
        <v>-5828.7429280920715</v>
      </c>
      <c r="H143" s="5">
        <f t="shared" si="23"/>
        <v>-2900.9844345709994</v>
      </c>
      <c r="I143" s="5">
        <f t="shared" si="24"/>
        <v>-386.79792460946663</v>
      </c>
      <c r="J143" s="5">
        <f t="shared" si="25"/>
        <v>-3586.153066384938</v>
      </c>
      <c r="K143" s="5">
        <f t="shared" si="34"/>
        <v>-179841.34625198197</v>
      </c>
      <c r="L143" s="5">
        <f t="shared" si="35"/>
        <v>17863.240083333363</v>
      </c>
      <c r="M143" s="5">
        <f>(D143-$J$10)+SUM($G$37:G143)+SUM($H$37:H143)+SUM($I$37:I143)+SUM($J$37:J143)+SUM($L$37:L143)-$J$20-(D143*$K$27)</f>
        <v>1360018.7702169351</v>
      </c>
      <c r="N143" s="62">
        <f>(-1*$J$10*$K$12)+SUM($E$37:E143)+SUM($H$37:H143)+SUM($I$37:I143)+SUM($J$37:J143)+K143</f>
        <v>-1604260.528863057</v>
      </c>
      <c r="O143" s="63">
        <f>(D143-$J$10)+SUM($L$37:L143)</f>
        <v>2660871.9985734653</v>
      </c>
      <c r="P143" s="72">
        <f t="shared" si="26"/>
        <v>5.8361503080752726E-2</v>
      </c>
      <c r="Q143" s="80">
        <f t="shared" si="39"/>
        <v>-15559.130231231477</v>
      </c>
      <c r="R143" s="80">
        <f t="shared" si="36"/>
        <v>17863.240083333363</v>
      </c>
      <c r="S143" s="72"/>
      <c r="T143" s="72">
        <f t="shared" si="27"/>
        <v>0.65862835287684296</v>
      </c>
      <c r="U143" s="5">
        <f t="shared" si="40"/>
        <v>705362.30045877595</v>
      </c>
      <c r="V143" s="5">
        <f t="shared" si="28"/>
        <v>-8053.6230045877601</v>
      </c>
      <c r="W143" s="5">
        <f t="shared" si="29"/>
        <v>0</v>
      </c>
      <c r="X143" s="5">
        <f t="shared" si="41"/>
        <v>0</v>
      </c>
      <c r="Y143" s="12">
        <f t="shared" si="30"/>
        <v>597308.67745418823</v>
      </c>
      <c r="Z143" s="75">
        <f>(-1*$J$10*$K$12)+V143+SUM($W$37:W143)</f>
        <v>-160403.91482236324</v>
      </c>
      <c r="AA143" s="66">
        <f>U143-$U$37+SUM($X$48:X143)</f>
        <v>605362.30045877595</v>
      </c>
      <c r="AB143" s="70">
        <f t="shared" si="31"/>
        <v>0.16053903031750158</v>
      </c>
      <c r="AC143" s="71">
        <f t="shared" si="37"/>
        <v>2.7739870696371396</v>
      </c>
    </row>
    <row r="144" spans="1:29">
      <c r="A144" s="11">
        <v>37987</v>
      </c>
      <c r="B144" s="11">
        <v>41274</v>
      </c>
      <c r="C144" s="56">
        <v>9</v>
      </c>
      <c r="D144" s="12">
        <f t="shared" si="38"/>
        <v>2339293.8334674663</v>
      </c>
      <c r="E144" s="5">
        <f t="shared" si="22"/>
        <v>-8685.1948056660713</v>
      </c>
      <c r="F144" s="5">
        <f t="shared" si="32"/>
        <v>-2880.2556432204497</v>
      </c>
      <c r="G144" s="5">
        <f t="shared" si="33"/>
        <v>-5804.9391624456212</v>
      </c>
      <c r="H144" s="5">
        <f t="shared" si="23"/>
        <v>-2924.1172918343327</v>
      </c>
      <c r="I144" s="5">
        <f t="shared" si="24"/>
        <v>-389.88230557791104</v>
      </c>
      <c r="J144" s="5">
        <f t="shared" si="25"/>
        <v>-3585.1635426249541</v>
      </c>
      <c r="K144" s="5">
        <f t="shared" si="34"/>
        <v>-180812.92625704198</v>
      </c>
      <c r="L144" s="5">
        <f t="shared" si="35"/>
        <v>17863.240083333363</v>
      </c>
      <c r="M144" s="5">
        <f>(D144-$J$10)+SUM($G$37:G144)+SUM($H$37:H144)+SUM($I$37:I144)+SUM($J$37:J144)+SUM($L$37:L144)-$J$20-(D144*$K$27)</f>
        <v>1382712.6138033925</v>
      </c>
      <c r="N144" s="62">
        <f>(-1*$J$10*$K$12)+SUM($E$37:E144)+SUM($H$37:H144)+SUM($I$37:I144)+SUM($J$37:J144)+K144</f>
        <v>-1620816.4668138199</v>
      </c>
      <c r="O144" s="63">
        <f>(D144-$J$10)+SUM($L$37:L144)</f>
        <v>2697241.5244674655</v>
      </c>
      <c r="P144" s="72">
        <f t="shared" si="26"/>
        <v>5.8184189251398774E-2</v>
      </c>
      <c r="Q144" s="80">
        <f t="shared" si="39"/>
        <v>-15584.357945703268</v>
      </c>
      <c r="R144" s="80">
        <f t="shared" si="36"/>
        <v>17863.240083333363</v>
      </c>
      <c r="S144" s="72"/>
      <c r="T144" s="72">
        <f t="shared" si="27"/>
        <v>0.66412519843759232</v>
      </c>
      <c r="U144" s="5">
        <f t="shared" si="40"/>
        <v>716161.02378927206</v>
      </c>
      <c r="V144" s="5">
        <f t="shared" si="28"/>
        <v>-8161.6102378927208</v>
      </c>
      <c r="W144" s="5">
        <f t="shared" si="29"/>
        <v>0</v>
      </c>
      <c r="X144" s="5">
        <f t="shared" si="41"/>
        <v>0</v>
      </c>
      <c r="Y144" s="12">
        <f t="shared" si="30"/>
        <v>607999.41355137934</v>
      </c>
      <c r="Z144" s="75">
        <f>(-1*$J$10*$K$12)+V144+SUM($W$37:W144)</f>
        <v>-160511.90205566818</v>
      </c>
      <c r="AA144" s="66">
        <f>U144-$U$37+SUM($X$48:X144)</f>
        <v>616161.02378927206</v>
      </c>
      <c r="AB144" s="70">
        <f t="shared" si="31"/>
        <v>0.16110145654864375</v>
      </c>
      <c r="AC144" s="71">
        <f t="shared" si="37"/>
        <v>2.8387248291131537</v>
      </c>
    </row>
    <row r="145" spans="1:29" hidden="1">
      <c r="A145" s="11">
        <v>37987</v>
      </c>
      <c r="B145" s="11">
        <v>41305</v>
      </c>
      <c r="C145" s="56">
        <v>10</v>
      </c>
      <c r="D145" s="12">
        <f t="shared" si="38"/>
        <v>2357947.6910000043</v>
      </c>
      <c r="E145" s="5">
        <f t="shared" si="22"/>
        <v>-8685.1948056660713</v>
      </c>
      <c r="F145" s="5">
        <f t="shared" si="32"/>
        <v>-2904.2577735806194</v>
      </c>
      <c r="G145" s="5">
        <f t="shared" si="33"/>
        <v>-5780.9370320854514</v>
      </c>
      <c r="H145" s="5">
        <f t="shared" si="23"/>
        <v>-2947.4346137500052</v>
      </c>
      <c r="I145" s="5">
        <f t="shared" si="24"/>
        <v>-392.99128183333409</v>
      </c>
      <c r="J145" s="5">
        <f t="shared" si="25"/>
        <v>-4316.5624772391438</v>
      </c>
      <c r="K145" s="5">
        <f t="shared" si="34"/>
        <v>-181792.25377750024</v>
      </c>
      <c r="L145" s="5">
        <f t="shared" si="35"/>
        <v>19649.564091666703</v>
      </c>
      <c r="M145" s="5">
        <f>(D145-$J$10)+SUM($G$37:G145)+SUM($H$37:H145)+SUM($I$37:I145)+SUM($J$37:J145)+SUM($L$37:L145)-$J$20-(D145*$K$27)</f>
        <v>1406598.7825022307</v>
      </c>
      <c r="N145" s="62">
        <f>(-1*$J$10*$K$12)+SUM($E$37:E145)+SUM($H$37:H145)+SUM($I$37:I145)+SUM($J$37:J145)+K145</f>
        <v>-1638137.9775127668</v>
      </c>
      <c r="O145" s="63">
        <f>(D145-$J$10)+SUM($L$37:L145)</f>
        <v>2735544.9460916701</v>
      </c>
      <c r="P145" s="72">
        <f t="shared" si="26"/>
        <v>5.8029102450921681E-2</v>
      </c>
      <c r="Q145" s="80">
        <f t="shared" si="39"/>
        <v>-16342.183178488554</v>
      </c>
      <c r="R145" s="80">
        <f t="shared" si="36"/>
        <v>19649.564091666703</v>
      </c>
      <c r="S145" s="72"/>
      <c r="T145" s="72">
        <f t="shared" si="27"/>
        <v>0.66991119407727096</v>
      </c>
      <c r="U145" s="5">
        <f t="shared" si="40"/>
        <v>727125.06985603122</v>
      </c>
      <c r="V145" s="5">
        <f t="shared" si="28"/>
        <v>-8271.2506985603122</v>
      </c>
      <c r="W145" s="5">
        <f t="shared" si="29"/>
        <v>0</v>
      </c>
      <c r="X145" s="5">
        <f t="shared" si="41"/>
        <v>0</v>
      </c>
      <c r="Y145" s="12">
        <f t="shared" si="30"/>
        <v>618853.81915747095</v>
      </c>
      <c r="Z145" s="75">
        <f>(-1*$J$10*$K$12)+V145+SUM($W$37:W145)</f>
        <v>-160621.54251633579</v>
      </c>
      <c r="AA145" s="66">
        <f>U145-$U$37+SUM($X$48:X145)</f>
        <v>627125.06985603122</v>
      </c>
      <c r="AB145" s="70">
        <f t="shared" si="31"/>
        <v>0.16164681607877848</v>
      </c>
      <c r="AC145" s="71">
        <f t="shared" si="37"/>
        <v>2.9043646327344312</v>
      </c>
    </row>
    <row r="146" spans="1:29" hidden="1">
      <c r="A146" s="11">
        <v>37987</v>
      </c>
      <c r="B146" s="11">
        <v>41333</v>
      </c>
      <c r="C146" s="56">
        <v>10</v>
      </c>
      <c r="D146" s="12">
        <f t="shared" si="38"/>
        <v>2376750.2970120478</v>
      </c>
      <c r="E146" s="5">
        <f t="shared" si="22"/>
        <v>-8685.1948056660713</v>
      </c>
      <c r="F146" s="5">
        <f t="shared" si="32"/>
        <v>-2928.4599216937913</v>
      </c>
      <c r="G146" s="5">
        <f t="shared" si="33"/>
        <v>-5756.7348839722799</v>
      </c>
      <c r="H146" s="5">
        <f t="shared" si="23"/>
        <v>-2970.9378712650596</v>
      </c>
      <c r="I146" s="5">
        <f t="shared" si="24"/>
        <v>-396.12504950200793</v>
      </c>
      <c r="J146" s="5">
        <f t="shared" si="25"/>
        <v>-4315.5641776402153</v>
      </c>
      <c r="K146" s="5">
        <f t="shared" si="34"/>
        <v>-182779.39059313253</v>
      </c>
      <c r="L146" s="5">
        <f t="shared" si="35"/>
        <v>19649.564091666703</v>
      </c>
      <c r="M146" s="5">
        <f>(D146-$J$10)+SUM($G$37:G146)+SUM($H$37:H146)+SUM($I$37:I146)+SUM($J$37:J146)+SUM($L$37:L146)-$J$20-(D146*$K$27)</f>
        <v>1430624.4538079291</v>
      </c>
      <c r="N146" s="62">
        <f>(-1*$J$10*$K$12)+SUM($E$37:E146)+SUM($H$37:H146)+SUM($I$37:I146)+SUM($J$37:J146)+K146</f>
        <v>-1655492.9362324725</v>
      </c>
      <c r="O146" s="63">
        <f>(D146-$J$10)+SUM($L$37:L146)</f>
        <v>2773997.1161953802</v>
      </c>
      <c r="P146" s="72">
        <f t="shared" si="26"/>
        <v>5.7924407967085312E-2</v>
      </c>
      <c r="Q146" s="80">
        <f t="shared" si="39"/>
        <v>-16367.821904073355</v>
      </c>
      <c r="R146" s="80">
        <f t="shared" si="36"/>
        <v>19649.564091666703</v>
      </c>
      <c r="S146" s="72"/>
      <c r="T146" s="72">
        <f t="shared" si="27"/>
        <v>0.67563210659682438</v>
      </c>
      <c r="U146" s="5">
        <f t="shared" si="40"/>
        <v>738256.96966260707</v>
      </c>
      <c r="V146" s="5">
        <f t="shared" si="28"/>
        <v>-8382.5696966260712</v>
      </c>
      <c r="W146" s="5">
        <f t="shared" si="29"/>
        <v>0</v>
      </c>
      <c r="X146" s="5">
        <f t="shared" si="41"/>
        <v>0</v>
      </c>
      <c r="Y146" s="12">
        <f t="shared" si="30"/>
        <v>629874.39996598102</v>
      </c>
      <c r="Z146" s="75">
        <f>(-1*$J$10*$K$12)+V146+SUM($W$37:W146)</f>
        <v>-160732.86151440156</v>
      </c>
      <c r="AA146" s="66">
        <f>U146-$U$37+SUM($X$48:X146)</f>
        <v>638256.96966260707</v>
      </c>
      <c r="AB146" s="70">
        <f t="shared" si="31"/>
        <v>0.16233227511785564</v>
      </c>
      <c r="AC146" s="71">
        <f t="shared" si="37"/>
        <v>2.9709177305066494</v>
      </c>
    </row>
    <row r="147" spans="1:29" hidden="1">
      <c r="A147" s="11">
        <v>37987</v>
      </c>
      <c r="B147" s="11">
        <v>41364</v>
      </c>
      <c r="C147" s="56">
        <v>10</v>
      </c>
      <c r="D147" s="12">
        <f t="shared" si="38"/>
        <v>2395702.8376448606</v>
      </c>
      <c r="E147" s="5">
        <f t="shared" si="22"/>
        <v>-8685.1948056660713</v>
      </c>
      <c r="F147" s="5">
        <f t="shared" si="32"/>
        <v>-2952.8637543745731</v>
      </c>
      <c r="G147" s="5">
        <f t="shared" si="33"/>
        <v>-5732.3310512914977</v>
      </c>
      <c r="H147" s="5">
        <f t="shared" si="23"/>
        <v>-2994.6285470560756</v>
      </c>
      <c r="I147" s="5">
        <f t="shared" si="24"/>
        <v>-399.28380627414344</v>
      </c>
      <c r="J147" s="5">
        <f t="shared" si="25"/>
        <v>-4314.5614816884445</v>
      </c>
      <c r="K147" s="5">
        <f t="shared" si="34"/>
        <v>-183774.39897635521</v>
      </c>
      <c r="L147" s="5">
        <f t="shared" si="35"/>
        <v>19649.564091666703</v>
      </c>
      <c r="M147" s="5">
        <f>(D147-$J$10)+SUM($G$37:G147)+SUM($H$37:H147)+SUM($I$37:I147)+SUM($J$37:J147)+SUM($L$37:L147)-$J$20-(D147*$K$27)</f>
        <v>1454790.7452628757</v>
      </c>
      <c r="N147" s="62">
        <f>(-1*$J$10*$K$12)+SUM($E$37:E147)+SUM($H$37:H147)+SUM($I$37:I147)+SUM($J$37:J147)+K147</f>
        <v>-1672881.61325638</v>
      </c>
      <c r="O147" s="63">
        <f>(D147-$J$10)+SUM($L$37:L147)</f>
        <v>2812599.2209198596</v>
      </c>
      <c r="P147" s="72">
        <f t="shared" si="26"/>
        <v>5.7763024833891355E-2</v>
      </c>
      <c r="Q147" s="80">
        <f t="shared" si="39"/>
        <v>-16393.668640684737</v>
      </c>
      <c r="R147" s="80">
        <f t="shared" si="36"/>
        <v>19649.564091666703</v>
      </c>
      <c r="S147" s="72"/>
      <c r="T147" s="72">
        <f t="shared" si="27"/>
        <v>0.68129005581270052</v>
      </c>
      <c r="U147" s="5">
        <f t="shared" si="40"/>
        <v>749559.29296087765</v>
      </c>
      <c r="V147" s="5">
        <f t="shared" si="28"/>
        <v>-8495.5929296087779</v>
      </c>
      <c r="W147" s="5">
        <f t="shared" si="29"/>
        <v>0</v>
      </c>
      <c r="X147" s="5">
        <f t="shared" si="41"/>
        <v>0</v>
      </c>
      <c r="Y147" s="12">
        <f t="shared" si="30"/>
        <v>641063.70003126888</v>
      </c>
      <c r="Z147" s="75">
        <f>(-1*$J$10*$K$12)+V147+SUM($W$37:W147)</f>
        <v>-160845.88474738423</v>
      </c>
      <c r="AA147" s="66">
        <f>U147-$U$37+SUM($X$48:X147)</f>
        <v>649559.29296087765</v>
      </c>
      <c r="AB147" s="70">
        <f t="shared" si="31"/>
        <v>0.16284421474496638</v>
      </c>
      <c r="AC147" s="71">
        <f t="shared" si="37"/>
        <v>3.0383954739099481</v>
      </c>
    </row>
    <row r="148" spans="1:29" hidden="1">
      <c r="A148" s="11">
        <v>37987</v>
      </c>
      <c r="B148" s="11">
        <v>41394</v>
      </c>
      <c r="C148" s="56">
        <v>10</v>
      </c>
      <c r="D148" s="12">
        <f t="shared" si="38"/>
        <v>2414806.5084981639</v>
      </c>
      <c r="E148" s="5">
        <f t="shared" si="22"/>
        <v>-8685.1948056660713</v>
      </c>
      <c r="F148" s="5">
        <f t="shared" si="32"/>
        <v>-2977.4709523276942</v>
      </c>
      <c r="G148" s="5">
        <f t="shared" si="33"/>
        <v>-5707.723853338377</v>
      </c>
      <c r="H148" s="5">
        <f t="shared" si="23"/>
        <v>-3018.5081356227051</v>
      </c>
      <c r="I148" s="5">
        <f t="shared" si="24"/>
        <v>-402.46775141636067</v>
      </c>
      <c r="J148" s="5">
        <f t="shared" si="25"/>
        <v>-4313.5543840285964</v>
      </c>
      <c r="K148" s="5">
        <f t="shared" si="34"/>
        <v>-184777.34169615363</v>
      </c>
      <c r="L148" s="5">
        <f t="shared" si="35"/>
        <v>19649.564091666703</v>
      </c>
      <c r="M148" s="5">
        <f>(D148-$J$10)+SUM($G$37:G148)+SUM($H$37:H148)+SUM($I$37:I148)+SUM($J$37:J148)+SUM($L$37:L148)-$J$20-(D148*$K$27)</f>
        <v>1479098.783363641</v>
      </c>
      <c r="N148" s="62">
        <f>(-1*$J$10*$K$12)+SUM($E$37:E148)+SUM($H$37:H148)+SUM($I$37:I148)+SUM($J$37:J148)+K148</f>
        <v>-1690304.2810529119</v>
      </c>
      <c r="O148" s="63">
        <f>(D148-$J$10)+SUM($L$37:L148)</f>
        <v>2851352.4558648295</v>
      </c>
      <c r="P148" s="72">
        <f t="shared" si="26"/>
        <v>5.7616612153002185E-2</v>
      </c>
      <c r="Q148" s="80">
        <f t="shared" si="39"/>
        <v>-16419.725076733735</v>
      </c>
      <c r="R148" s="80">
        <f t="shared" si="36"/>
        <v>19649.564091666703</v>
      </c>
      <c r="S148" s="72"/>
      <c r="T148" s="72">
        <f t="shared" si="27"/>
        <v>0.68688708170855839</v>
      </c>
      <c r="U148" s="5">
        <f t="shared" si="40"/>
        <v>761034.64884426154</v>
      </c>
      <c r="V148" s="5">
        <f t="shared" si="28"/>
        <v>-8610.3464884426157</v>
      </c>
      <c r="W148" s="5">
        <f t="shared" si="29"/>
        <v>0</v>
      </c>
      <c r="X148" s="5">
        <f t="shared" si="41"/>
        <v>0</v>
      </c>
      <c r="Y148" s="12">
        <f t="shared" si="30"/>
        <v>652424.30235581892</v>
      </c>
      <c r="Z148" s="75">
        <f>(-1*$J$10*$K$12)+V148+SUM($W$37:W148)</f>
        <v>-160960.63830621808</v>
      </c>
      <c r="AA148" s="66">
        <f>U148-$U$37+SUM($X$48:X148)</f>
        <v>661034.64884426154</v>
      </c>
      <c r="AB148" s="70">
        <f t="shared" si="31"/>
        <v>0.16339233462820188</v>
      </c>
      <c r="AC148" s="71">
        <f t="shared" si="37"/>
        <v>3.1068093156208927</v>
      </c>
    </row>
    <row r="149" spans="1:29" hidden="1">
      <c r="A149" s="11">
        <v>37987</v>
      </c>
      <c r="B149" s="11">
        <v>41425</v>
      </c>
      <c r="C149" s="56">
        <v>10</v>
      </c>
      <c r="D149" s="12">
        <f t="shared" si="38"/>
        <v>2434062.5147055592</v>
      </c>
      <c r="E149" s="5">
        <f t="shared" si="22"/>
        <v>-8685.1948056660713</v>
      </c>
      <c r="F149" s="5">
        <f t="shared" si="32"/>
        <v>-3002.2832102637585</v>
      </c>
      <c r="G149" s="5">
        <f t="shared" si="33"/>
        <v>-5682.9115954023127</v>
      </c>
      <c r="H149" s="5">
        <f t="shared" si="23"/>
        <v>-3042.5781433819488</v>
      </c>
      <c r="I149" s="5">
        <f t="shared" si="24"/>
        <v>-405.67708578425987</v>
      </c>
      <c r="J149" s="5">
        <f t="shared" si="25"/>
        <v>-4312.5428795102544</v>
      </c>
      <c r="K149" s="5">
        <f t="shared" si="34"/>
        <v>-185788.28202204185</v>
      </c>
      <c r="L149" s="5">
        <f t="shared" si="35"/>
        <v>19649.564091666703</v>
      </c>
      <c r="M149" s="5">
        <f>(D149-$J$10)+SUM($G$37:G149)+SUM($H$37:H149)+SUM($I$37:I149)+SUM($J$37:J149)+SUM($L$37:L149)-$J$20-(D149*$K$27)</f>
        <v>1503549.7036327359</v>
      </c>
      <c r="N149" s="62">
        <f>(-1*$J$10*$K$12)+SUM($E$37:E149)+SUM($H$37:H149)+SUM($I$37:I149)+SUM($J$37:J149)+K149</f>
        <v>-1707761.2142931432</v>
      </c>
      <c r="O149" s="63">
        <f>(D149-$J$10)+SUM($L$37:L149)</f>
        <v>2890258.0261638914</v>
      </c>
      <c r="P149" s="72">
        <f t="shared" si="26"/>
        <v>5.7450440035524651E-2</v>
      </c>
      <c r="Q149" s="80">
        <f t="shared" si="39"/>
        <v>-16445.992914342532</v>
      </c>
      <c r="R149" s="80">
        <f t="shared" si="36"/>
        <v>19649.564091666703</v>
      </c>
      <c r="S149" s="72"/>
      <c r="T149" s="72">
        <f t="shared" si="27"/>
        <v>0.69242514818454493</v>
      </c>
      <c r="U149" s="5">
        <f t="shared" si="40"/>
        <v>772685.68635001604</v>
      </c>
      <c r="V149" s="5">
        <f t="shared" si="28"/>
        <v>-8726.8568635001611</v>
      </c>
      <c r="W149" s="5">
        <f t="shared" si="29"/>
        <v>0</v>
      </c>
      <c r="X149" s="5">
        <f t="shared" si="41"/>
        <v>0</v>
      </c>
      <c r="Y149" s="12">
        <f t="shared" si="30"/>
        <v>663958.82948651584</v>
      </c>
      <c r="Z149" s="75">
        <f>(-1*$J$10*$K$12)+V149+SUM($W$37:W149)</f>
        <v>-161077.14868127563</v>
      </c>
      <c r="AA149" s="66">
        <f>U149-$U$37+SUM($X$48:X149)</f>
        <v>672685.68635001604</v>
      </c>
      <c r="AB149" s="70">
        <f t="shared" si="31"/>
        <v>0.1638734930335474</v>
      </c>
      <c r="AC149" s="71">
        <f t="shared" si="37"/>
        <v>3.1761708091882319</v>
      </c>
    </row>
    <row r="150" spans="1:29" hidden="1">
      <c r="A150" s="11">
        <v>37987</v>
      </c>
      <c r="B150" s="11">
        <v>41455</v>
      </c>
      <c r="C150" s="56">
        <v>10</v>
      </c>
      <c r="D150" s="12">
        <f t="shared" si="38"/>
        <v>2453472.0710105519</v>
      </c>
      <c r="E150" s="5">
        <f t="shared" si="22"/>
        <v>-8685.1948056660713</v>
      </c>
      <c r="F150" s="5">
        <f t="shared" si="32"/>
        <v>-3027.3022370159561</v>
      </c>
      <c r="G150" s="5">
        <f t="shared" si="33"/>
        <v>-5657.8925686501143</v>
      </c>
      <c r="H150" s="5">
        <f t="shared" si="23"/>
        <v>-3066.8400887631901</v>
      </c>
      <c r="I150" s="5">
        <f t="shared" si="24"/>
        <v>-408.91201183509202</v>
      </c>
      <c r="J150" s="5">
        <f t="shared" si="25"/>
        <v>-4311.5269631915062</v>
      </c>
      <c r="K150" s="5">
        <f t="shared" si="34"/>
        <v>-186807.28372805397</v>
      </c>
      <c r="L150" s="5">
        <f t="shared" si="35"/>
        <v>19649.564091666703</v>
      </c>
      <c r="M150" s="5">
        <f>(D150-$J$10)+SUM($G$37:G150)+SUM($H$37:H150)+SUM($I$37:I150)+SUM($J$37:J150)+SUM($L$37:L150)-$J$20-(D150*$K$27)</f>
        <v>1528144.650690943</v>
      </c>
      <c r="N150" s="62">
        <f>(-1*$J$10*$K$12)+SUM($E$37:E150)+SUM($H$37:H150)+SUM($I$37:I150)+SUM($J$37:J150)+K150</f>
        <v>-1725252.6898686111</v>
      </c>
      <c r="O150" s="63">
        <f>(D150-$J$10)+SUM($L$37:L150)</f>
        <v>2929317.1465605507</v>
      </c>
      <c r="P150" s="72">
        <f t="shared" si="26"/>
        <v>5.7299314920546261E-2</v>
      </c>
      <c r="Q150" s="80">
        <f t="shared" si="39"/>
        <v>-16472.473869455862</v>
      </c>
      <c r="R150" s="80">
        <f t="shared" si="36"/>
        <v>19649.564091666703</v>
      </c>
      <c r="S150" s="72"/>
      <c r="T150" s="72">
        <f t="shared" si="27"/>
        <v>0.69790614659678452</v>
      </c>
      <c r="U150" s="5">
        <f t="shared" si="40"/>
        <v>784515.09507075616</v>
      </c>
      <c r="V150" s="5">
        <f t="shared" si="28"/>
        <v>-8845.1509507075607</v>
      </c>
      <c r="W150" s="5">
        <f t="shared" si="29"/>
        <v>0</v>
      </c>
      <c r="X150" s="5">
        <f t="shared" si="41"/>
        <v>0</v>
      </c>
      <c r="Y150" s="12">
        <f t="shared" si="30"/>
        <v>675669.94412004855</v>
      </c>
      <c r="Z150" s="75">
        <f>(-1*$J$10*$K$12)+V150+SUM($W$37:W150)</f>
        <v>-161195.44276848302</v>
      </c>
      <c r="AA150" s="66">
        <f>U150-$U$37+SUM($X$48:X150)</f>
        <v>684515.09507075616</v>
      </c>
      <c r="AB150" s="70">
        <f t="shared" si="31"/>
        <v>0.1643912100131717</v>
      </c>
      <c r="AC150" s="71">
        <f t="shared" si="37"/>
        <v>3.2464916086609912</v>
      </c>
    </row>
    <row r="151" spans="1:29" hidden="1">
      <c r="A151" s="11">
        <v>37987</v>
      </c>
      <c r="B151" s="11">
        <v>41486</v>
      </c>
      <c r="C151" s="56">
        <v>10</v>
      </c>
      <c r="D151" s="12">
        <f t="shared" si="38"/>
        <v>2473036.4018431832</v>
      </c>
      <c r="E151" s="5">
        <f t="shared" si="22"/>
        <v>-8685.1948056660713</v>
      </c>
      <c r="F151" s="5">
        <f t="shared" si="32"/>
        <v>-3052.5297556577561</v>
      </c>
      <c r="G151" s="5">
        <f t="shared" si="33"/>
        <v>-5632.6650500083151</v>
      </c>
      <c r="H151" s="5">
        <f t="shared" si="23"/>
        <v>-3091.295502303979</v>
      </c>
      <c r="I151" s="5">
        <f t="shared" si="24"/>
        <v>-412.17273364053057</v>
      </c>
      <c r="J151" s="5">
        <f t="shared" si="25"/>
        <v>-4310.5066303426902</v>
      </c>
      <c r="K151" s="5">
        <f t="shared" si="34"/>
        <v>-187834.41109676711</v>
      </c>
      <c r="L151" s="5">
        <f t="shared" si="35"/>
        <v>19649.564091666703</v>
      </c>
      <c r="M151" s="5">
        <f>(D151-$J$10)+SUM($G$37:G151)+SUM($H$37:H151)+SUM($I$37:I151)+SUM($J$37:J151)+SUM($L$37:L151)-$J$20-(D151*$K$27)</f>
        <v>1552884.7783302325</v>
      </c>
      <c r="N151" s="62">
        <f>(-1*$J$10*$K$12)+SUM($E$37:E151)+SUM($H$37:H151)+SUM($I$37:I151)+SUM($J$37:J151)+K151</f>
        <v>-1742778.9869092775</v>
      </c>
      <c r="O151" s="63">
        <f>(D151-$J$10)+SUM($L$37:L151)</f>
        <v>2968531.0414848486</v>
      </c>
      <c r="P151" s="72">
        <f t="shared" si="26"/>
        <v>5.7129285874827719E-2</v>
      </c>
      <c r="Q151" s="80">
        <f t="shared" si="39"/>
        <v>-16499.16967195327</v>
      </c>
      <c r="R151" s="80">
        <f t="shared" si="36"/>
        <v>19649.564091666703</v>
      </c>
      <c r="S151" s="72"/>
      <c r="T151" s="72">
        <f t="shared" si="27"/>
        <v>0.70333189910062821</v>
      </c>
      <c r="U151" s="5">
        <f t="shared" si="40"/>
        <v>796525.60577533569</v>
      </c>
      <c r="V151" s="5">
        <f t="shared" si="28"/>
        <v>-8965.2560577533568</v>
      </c>
      <c r="W151" s="5">
        <f t="shared" si="29"/>
        <v>0</v>
      </c>
      <c r="X151" s="5">
        <f t="shared" si="41"/>
        <v>0</v>
      </c>
      <c r="Y151" s="12">
        <f t="shared" si="30"/>
        <v>687560.34971758234</v>
      </c>
      <c r="Z151" s="75">
        <f>(-1*$J$10*$K$12)+V151+SUM($W$37:W151)</f>
        <v>-161315.54787552883</v>
      </c>
      <c r="AA151" s="66">
        <f>U151-$U$37+SUM($X$48:X151)</f>
        <v>696525.60577533569</v>
      </c>
      <c r="AB151" s="70">
        <f t="shared" si="31"/>
        <v>0.16484346097804134</v>
      </c>
      <c r="AC151" s="71">
        <f t="shared" si="37"/>
        <v>3.3177834681674656</v>
      </c>
    </row>
    <row r="152" spans="1:29" hidden="1">
      <c r="A152" s="11">
        <v>37987</v>
      </c>
      <c r="B152" s="11">
        <v>41517</v>
      </c>
      <c r="C152" s="56">
        <v>10</v>
      </c>
      <c r="D152" s="12">
        <f t="shared" si="38"/>
        <v>2492756.7413972719</v>
      </c>
      <c r="E152" s="5">
        <f t="shared" si="22"/>
        <v>-8685.1948056660713</v>
      </c>
      <c r="F152" s="5">
        <f t="shared" si="32"/>
        <v>-3077.9675036215708</v>
      </c>
      <c r="G152" s="5">
        <f t="shared" si="33"/>
        <v>-5607.2273020445</v>
      </c>
      <c r="H152" s="5">
        <f t="shared" si="23"/>
        <v>-3115.94592674659</v>
      </c>
      <c r="I152" s="5">
        <f t="shared" si="24"/>
        <v>-415.45945689954533</v>
      </c>
      <c r="J152" s="5">
        <f t="shared" si="25"/>
        <v>-4309.4818764501879</v>
      </c>
      <c r="K152" s="5">
        <f t="shared" si="34"/>
        <v>-188869.7289233568</v>
      </c>
      <c r="L152" s="5">
        <f t="shared" si="35"/>
        <v>19649.564091666703</v>
      </c>
      <c r="M152" s="5">
        <f>(D152-$J$10)+SUM($G$37:G152)+SUM($H$37:H152)+SUM($I$37:I152)+SUM($J$37:J152)+SUM($L$37:L152)-$J$20-(D152*$K$27)</f>
        <v>1577771.2495872572</v>
      </c>
      <c r="N152" s="62">
        <f>(-1*$J$10*$K$12)+SUM($E$37:E152)+SUM($H$37:H152)+SUM($I$37:I152)+SUM($J$37:J152)+K152</f>
        <v>-1760340.3868016296</v>
      </c>
      <c r="O152" s="63">
        <f>(D152-$J$10)+SUM($L$37:L152)</f>
        <v>3007900.9451306039</v>
      </c>
      <c r="P152" s="72">
        <f t="shared" si="26"/>
        <v>5.6957739717137509E-2</v>
      </c>
      <c r="Q152" s="80">
        <f t="shared" si="39"/>
        <v>-16526.082065762395</v>
      </c>
      <c r="R152" s="80">
        <f t="shared" si="36"/>
        <v>19649.564091666703</v>
      </c>
      <c r="S152" s="72"/>
      <c r="T152" s="72">
        <f t="shared" si="27"/>
        <v>0.70870416181024665</v>
      </c>
      <c r="U152" s="5">
        <f t="shared" si="40"/>
        <v>808719.99103923375</v>
      </c>
      <c r="V152" s="5">
        <f t="shared" si="28"/>
        <v>-9087.1999103923372</v>
      </c>
      <c r="W152" s="5">
        <f t="shared" si="29"/>
        <v>0</v>
      </c>
      <c r="X152" s="5">
        <f t="shared" si="41"/>
        <v>0</v>
      </c>
      <c r="Y152" s="12">
        <f t="shared" si="30"/>
        <v>699632.79112884146</v>
      </c>
      <c r="Z152" s="75">
        <f>(-1*$J$10*$K$12)+V152+SUM($W$37:W152)</f>
        <v>-161437.49172816781</v>
      </c>
      <c r="AA152" s="66">
        <f>U152-$U$37+SUM($X$48:X152)</f>
        <v>708719.99103923375</v>
      </c>
      <c r="AB152" s="70">
        <f t="shared" si="31"/>
        <v>0.16528206746664376</v>
      </c>
      <c r="AC152" s="71">
        <f t="shared" si="37"/>
        <v>3.390058241443648</v>
      </c>
    </row>
    <row r="153" spans="1:29" hidden="1">
      <c r="A153" s="11">
        <v>37987</v>
      </c>
      <c r="B153" s="11">
        <v>41547</v>
      </c>
      <c r="C153" s="56">
        <v>10</v>
      </c>
      <c r="D153" s="12">
        <f t="shared" si="38"/>
        <v>2512634.3337082705</v>
      </c>
      <c r="E153" s="5">
        <f t="shared" si="22"/>
        <v>-8685.1948056660713</v>
      </c>
      <c r="F153" s="5">
        <f t="shared" si="32"/>
        <v>-3103.6172328184171</v>
      </c>
      <c r="G153" s="5">
        <f t="shared" si="33"/>
        <v>-5581.5775728476538</v>
      </c>
      <c r="H153" s="5">
        <f t="shared" si="23"/>
        <v>-3140.7929171353376</v>
      </c>
      <c r="I153" s="5">
        <f t="shared" si="24"/>
        <v>-418.77238895137839</v>
      </c>
      <c r="J153" s="5">
        <f t="shared" si="25"/>
        <v>-4308.4526972202566</v>
      </c>
      <c r="K153" s="5">
        <f t="shared" si="34"/>
        <v>-189913.30251968422</v>
      </c>
      <c r="L153" s="5">
        <f t="shared" si="35"/>
        <v>19649.564091666703</v>
      </c>
      <c r="M153" s="5">
        <f>(D153-$J$10)+SUM($G$37:G153)+SUM($H$37:H153)+SUM($I$37:I153)+SUM($J$37:J153)+SUM($L$37:L153)-$J$20-(D153*$K$27)</f>
        <v>1602805.2368174403</v>
      </c>
      <c r="N153" s="62">
        <f>(-1*$J$10*$K$12)+SUM($E$37:E153)+SUM($H$37:H153)+SUM($I$37:I153)+SUM($J$37:J153)+K153</f>
        <v>-1777937.1732069303</v>
      </c>
      <c r="O153" s="63">
        <f>(D153-$J$10)+SUM($L$37:L153)</f>
        <v>3047428.101533269</v>
      </c>
      <c r="P153" s="72">
        <f t="shared" si="26"/>
        <v>5.680125884611599E-2</v>
      </c>
      <c r="Q153" s="80">
        <f t="shared" si="39"/>
        <v>-16553.212808973043</v>
      </c>
      <c r="R153" s="80">
        <f t="shared" si="36"/>
        <v>19649.564091666703</v>
      </c>
      <c r="S153" s="72"/>
      <c r="T153" s="72">
        <f t="shared" si="27"/>
        <v>0.71402462778620657</v>
      </c>
      <c r="U153" s="5">
        <f t="shared" si="40"/>
        <v>821101.06588459178</v>
      </c>
      <c r="V153" s="5">
        <f t="shared" si="28"/>
        <v>-9211.0106588459184</v>
      </c>
      <c r="W153" s="5">
        <f t="shared" si="29"/>
        <v>0</v>
      </c>
      <c r="X153" s="5">
        <f t="shared" si="41"/>
        <v>0</v>
      </c>
      <c r="Y153" s="12">
        <f t="shared" si="30"/>
        <v>711890.05522574589</v>
      </c>
      <c r="Z153" s="75">
        <f>(-1*$J$10*$K$12)+V153+SUM($W$37:W153)</f>
        <v>-161561.30247662141</v>
      </c>
      <c r="AA153" s="66">
        <f>U153-$U$37+SUM($X$48:X153)</f>
        <v>721101.06588459178</v>
      </c>
      <c r="AB153" s="70">
        <f t="shared" si="31"/>
        <v>0.16575765245362628</v>
      </c>
      <c r="AC153" s="71">
        <f t="shared" si="37"/>
        <v>3.4633278813095609</v>
      </c>
    </row>
    <row r="154" spans="1:29" hidden="1">
      <c r="A154" s="11">
        <v>37987</v>
      </c>
      <c r="B154" s="11">
        <v>41578</v>
      </c>
      <c r="C154" s="56">
        <v>10</v>
      </c>
      <c r="D154" s="12">
        <f t="shared" si="38"/>
        <v>2532670.4327317453</v>
      </c>
      <c r="E154" s="5">
        <f t="shared" si="22"/>
        <v>-8685.1948056660713</v>
      </c>
      <c r="F154" s="5">
        <f t="shared" si="32"/>
        <v>-3129.4807097585708</v>
      </c>
      <c r="G154" s="5">
        <f t="shared" si="33"/>
        <v>-5555.7140959075014</v>
      </c>
      <c r="H154" s="5">
        <f t="shared" si="23"/>
        <v>-3165.8380409146816</v>
      </c>
      <c r="I154" s="5">
        <f t="shared" si="24"/>
        <v>-422.11173878862422</v>
      </c>
      <c r="J154" s="5">
        <f t="shared" si="25"/>
        <v>-4307.4190885829166</v>
      </c>
      <c r="K154" s="5">
        <f t="shared" si="34"/>
        <v>-190965.19771841663</v>
      </c>
      <c r="L154" s="5">
        <f t="shared" si="35"/>
        <v>19649.564091666703</v>
      </c>
      <c r="M154" s="5">
        <f>(D154-$J$10)+SUM($G$37:G154)+SUM($H$37:H154)+SUM($I$37:I154)+SUM($J$37:J154)+SUM($L$37:L154)-$J$20-(D154*$K$27)</f>
        <v>1627987.9217696555</v>
      </c>
      <c r="N154" s="62">
        <f>(-1*$J$10*$K$12)+SUM($E$37:E154)+SUM($H$37:H154)+SUM($I$37:I154)+SUM($J$37:J154)+K154</f>
        <v>-1795569.6320796146</v>
      </c>
      <c r="O154" s="63">
        <f>(D154-$J$10)+SUM($L$37:L154)</f>
        <v>3087113.7646484105</v>
      </c>
      <c r="P154" s="72">
        <f t="shared" si="26"/>
        <v>5.6627034179916831E-2</v>
      </c>
      <c r="Q154" s="80">
        <f t="shared" si="39"/>
        <v>-16580.563673952292</v>
      </c>
      <c r="R154" s="80">
        <f t="shared" si="36"/>
        <v>19649.564091666703</v>
      </c>
      <c r="S154" s="72"/>
      <c r="T154" s="72">
        <f t="shared" si="27"/>
        <v>0.71929492986186216</v>
      </c>
      <c r="U154" s="5">
        <f t="shared" si="40"/>
        <v>833671.68843004981</v>
      </c>
      <c r="V154" s="5">
        <f t="shared" si="28"/>
        <v>-9336.7168843004984</v>
      </c>
      <c r="W154" s="5">
        <f t="shared" si="29"/>
        <v>0</v>
      </c>
      <c r="X154" s="5">
        <f t="shared" si="41"/>
        <v>0</v>
      </c>
      <c r="Y154" s="12">
        <f t="shared" si="30"/>
        <v>724334.97154574934</v>
      </c>
      <c r="Z154" s="75">
        <f>(-1*$J$10*$K$12)+V154+SUM($W$37:W154)</f>
        <v>-161687.00870207598</v>
      </c>
      <c r="AA154" s="66">
        <f>U154-$U$37+SUM($X$48:X154)</f>
        <v>733671.68843004981</v>
      </c>
      <c r="AB154" s="70">
        <f t="shared" si="31"/>
        <v>0.16616989872769347</v>
      </c>
      <c r="AC154" s="71">
        <f t="shared" si="37"/>
        <v>3.5376044390920187</v>
      </c>
    </row>
    <row r="155" spans="1:29" hidden="1">
      <c r="A155" s="11">
        <v>37987</v>
      </c>
      <c r="B155" s="11">
        <v>41608</v>
      </c>
      <c r="C155" s="56">
        <v>10</v>
      </c>
      <c r="D155" s="12">
        <f t="shared" si="38"/>
        <v>2552866.3024224807</v>
      </c>
      <c r="E155" s="5">
        <f t="shared" si="22"/>
        <v>-8685.1948056660713</v>
      </c>
      <c r="F155" s="5">
        <f t="shared" si="32"/>
        <v>-3155.5597156732256</v>
      </c>
      <c r="G155" s="5">
        <f t="shared" si="33"/>
        <v>-5529.6350899928466</v>
      </c>
      <c r="H155" s="5">
        <f t="shared" si="23"/>
        <v>-3191.0828780281008</v>
      </c>
      <c r="I155" s="5">
        <f t="shared" si="24"/>
        <v>-425.47771707041346</v>
      </c>
      <c r="J155" s="5">
        <f t="shared" si="25"/>
        <v>-4306.3810466958903</v>
      </c>
      <c r="K155" s="5">
        <f t="shared" si="34"/>
        <v>-192025.48087718023</v>
      </c>
      <c r="L155" s="5">
        <f t="shared" si="35"/>
        <v>19649.564091666703</v>
      </c>
      <c r="M155" s="5">
        <f>(D155-$J$10)+SUM($G$37:G155)+SUM($H$37:H155)+SUM($I$37:I155)+SUM($J$37:J155)+SUM($L$37:L155)-$J$20-(D155*$K$27)</f>
        <v>1653320.4956615069</v>
      </c>
      <c r="N155" s="62">
        <f>(-1*$J$10*$K$12)+SUM($E$37:E155)+SUM($H$37:H155)+SUM($I$37:I155)+SUM($J$37:J155)+K155</f>
        <v>-1813238.051685839</v>
      </c>
      <c r="O155" s="63">
        <f>(D155-$J$10)+SUM($L$37:L155)</f>
        <v>3126959.1984308125</v>
      </c>
      <c r="P155" s="72">
        <f t="shared" si="26"/>
        <v>5.6467842110745466E-2</v>
      </c>
      <c r="Q155" s="80">
        <f t="shared" si="39"/>
        <v>-16608.136447460474</v>
      </c>
      <c r="R155" s="80">
        <f t="shared" si="36"/>
        <v>19649.564091666703</v>
      </c>
      <c r="S155" s="72"/>
      <c r="T155" s="72">
        <f t="shared" si="27"/>
        <v>0.72451664331859522</v>
      </c>
      <c r="U155" s="5">
        <f t="shared" si="40"/>
        <v>846434.76055053074</v>
      </c>
      <c r="V155" s="5">
        <f t="shared" si="28"/>
        <v>-9464.347605505307</v>
      </c>
      <c r="W155" s="5">
        <f t="shared" si="29"/>
        <v>0</v>
      </c>
      <c r="X155" s="5">
        <f t="shared" si="41"/>
        <v>0</v>
      </c>
      <c r="Y155" s="12">
        <f t="shared" si="30"/>
        <v>736970.41294502548</v>
      </c>
      <c r="Z155" s="75">
        <f>(-1*$J$10*$K$12)+V155+SUM($W$37:W155)</f>
        <v>-161814.63942328078</v>
      </c>
      <c r="AA155" s="66">
        <f>U155-$U$37+SUM($X$48:X155)</f>
        <v>746434.76055053074</v>
      </c>
      <c r="AB155" s="70">
        <f t="shared" si="31"/>
        <v>0.16661933677905838</v>
      </c>
      <c r="AC155" s="71">
        <f t="shared" si="37"/>
        <v>3.6129000639922246</v>
      </c>
    </row>
    <row r="156" spans="1:29">
      <c r="A156" s="11">
        <v>37987</v>
      </c>
      <c r="B156" s="11">
        <v>41639</v>
      </c>
      <c r="C156" s="56">
        <v>10</v>
      </c>
      <c r="D156" s="12">
        <f t="shared" si="38"/>
        <v>2573223.2168142139</v>
      </c>
      <c r="E156" s="5">
        <f t="shared" si="22"/>
        <v>-8685.1948056660713</v>
      </c>
      <c r="F156" s="5">
        <f t="shared" si="32"/>
        <v>-3181.8560466371687</v>
      </c>
      <c r="G156" s="5">
        <f t="shared" si="33"/>
        <v>-5503.3387590289021</v>
      </c>
      <c r="H156" s="5">
        <f t="shared" si="23"/>
        <v>-3216.5290210177668</v>
      </c>
      <c r="I156" s="5">
        <f t="shared" si="24"/>
        <v>-428.87053613570237</v>
      </c>
      <c r="J156" s="5">
        <f t="shared" si="25"/>
        <v>-4305.3385679485764</v>
      </c>
      <c r="K156" s="5">
        <f t="shared" si="34"/>
        <v>-193094.21888274624</v>
      </c>
      <c r="L156" s="5">
        <f t="shared" si="35"/>
        <v>19649.564091666703</v>
      </c>
      <c r="M156" s="5">
        <f>(D156-$J$10)+SUM($G$37:G156)+SUM($H$37:H156)+SUM($I$37:I156)+SUM($J$37:J156)+SUM($L$37:L156)-$J$20-(D156*$K$27)</f>
        <v>1678804.1592552096</v>
      </c>
      <c r="N156" s="62">
        <f>(-1*$J$10*$K$12)+SUM($E$37:E156)+SUM($H$37:H156)+SUM($I$37:I156)+SUM($J$37:J156)+K156</f>
        <v>-1830942.7226221731</v>
      </c>
      <c r="O156" s="63">
        <f>(D156-$J$10)+SUM($L$37:L156)</f>
        <v>3166965.6769142123</v>
      </c>
      <c r="P156" s="72">
        <f t="shared" si="26"/>
        <v>5.6291603486934752E-2</v>
      </c>
      <c r="Q156" s="80">
        <f t="shared" si="39"/>
        <v>-16635.932930768118</v>
      </c>
      <c r="R156" s="80">
        <f t="shared" si="36"/>
        <v>19649.564091666703</v>
      </c>
      <c r="S156" s="72"/>
      <c r="T156" s="72">
        <f t="shared" si="27"/>
        <v>0.72969128841925879</v>
      </c>
      <c r="U156" s="5">
        <f t="shared" si="40"/>
        <v>859393.22854712617</v>
      </c>
      <c r="V156" s="5">
        <f t="shared" si="28"/>
        <v>-9593.9322854712627</v>
      </c>
      <c r="W156" s="5">
        <f t="shared" si="29"/>
        <v>0</v>
      </c>
      <c r="X156" s="5">
        <f t="shared" si="41"/>
        <v>0</v>
      </c>
      <c r="Y156" s="12">
        <f t="shared" si="30"/>
        <v>749799.29626165493</v>
      </c>
      <c r="Z156" s="75">
        <f>(-1*$J$10*$K$12)+V156+SUM($W$37:W156)</f>
        <v>-161944.22410324676</v>
      </c>
      <c r="AA156" s="66">
        <f>U156-$U$37+SUM($X$48:X156)</f>
        <v>759393.22854712617</v>
      </c>
      <c r="AB156" s="70">
        <f t="shared" si="31"/>
        <v>0.16700676386124572</v>
      </c>
      <c r="AC156" s="71">
        <f t="shared" si="37"/>
        <v>3.6892270023966938</v>
      </c>
    </row>
    <row r="157" spans="1:29" hidden="1">
      <c r="A157" s="11">
        <v>37987</v>
      </c>
      <c r="B157" s="11">
        <v>41670</v>
      </c>
      <c r="C157" s="56">
        <v>11</v>
      </c>
      <c r="D157" s="12">
        <f t="shared" si="38"/>
        <v>2593742.4601000058</v>
      </c>
      <c r="E157" s="5">
        <f t="shared" si="22"/>
        <v>-8685.1948056660713</v>
      </c>
      <c r="F157" s="5">
        <f t="shared" si="32"/>
        <v>-3208.3715136924789</v>
      </c>
      <c r="G157" s="5">
        <f t="shared" si="33"/>
        <v>-5476.8232919735919</v>
      </c>
      <c r="H157" s="5">
        <f>(D157*$K$15)/-12</f>
        <v>-3242.1780751250076</v>
      </c>
      <c r="I157" s="5">
        <f t="shared" si="24"/>
        <v>-432.29041001666764</v>
      </c>
      <c r="J157" s="5">
        <f t="shared" si="25"/>
        <v>-5109.9237767244276</v>
      </c>
      <c r="K157" s="5">
        <f t="shared" si="34"/>
        <v>-194171.47915525033</v>
      </c>
      <c r="L157" s="5">
        <f t="shared" si="35"/>
        <v>21614.520500833383</v>
      </c>
      <c r="M157" s="5">
        <f>(D157-$J$10)+SUM($G$37:G157)+SUM($H$37:H157)+SUM($I$37:I157)+SUM($J$37:J157)+SUM($L$37:L157)-$J$20-(D157*$K$27)</f>
        <v>1705599.447215491</v>
      </c>
      <c r="N157" s="62">
        <f>(-1*$J$10*$K$12)+SUM($E$37:E157)+SUM($H$37:H157)+SUM($I$37:I157)+SUM($J$37:J157)+K157</f>
        <v>-1849489.5699622093</v>
      </c>
      <c r="O157" s="63">
        <f>(D157-$J$10)+SUM($L$37:L157)</f>
        <v>3209099.4407008374</v>
      </c>
      <c r="P157" s="72">
        <f t="shared" si="26"/>
        <v>5.6133177749666516E-2</v>
      </c>
      <c r="Q157" s="80">
        <f t="shared" si="39"/>
        <v>-17469.587067532175</v>
      </c>
      <c r="R157" s="80">
        <f t="shared" si="36"/>
        <v>21614.520500833383</v>
      </c>
      <c r="S157" s="72"/>
      <c r="T157" s="72">
        <f t="shared" si="27"/>
        <v>0.73512708199074028</v>
      </c>
      <c r="U157" s="5">
        <f t="shared" si="40"/>
        <v>872550.08382723713</v>
      </c>
      <c r="V157" s="5">
        <f t="shared" si="28"/>
        <v>-9725.5008382723718</v>
      </c>
      <c r="W157" s="5">
        <f t="shared" si="29"/>
        <v>0</v>
      </c>
      <c r="X157" s="5">
        <f t="shared" si="41"/>
        <v>0</v>
      </c>
      <c r="Y157" s="12">
        <f t="shared" si="30"/>
        <v>762824.58298896474</v>
      </c>
      <c r="Z157" s="75">
        <f>(-1*$J$10*$K$12)+V157+SUM($W$37:W157)</f>
        <v>-162075.79265604785</v>
      </c>
      <c r="AA157" s="66">
        <f>U157-$U$37+SUM($X$48:X157)</f>
        <v>772550.08382723713</v>
      </c>
      <c r="AB157" s="70">
        <f t="shared" si="31"/>
        <v>0.16738247224000691</v>
      </c>
      <c r="AC157" s="71">
        <f t="shared" si="37"/>
        <v>3.7665975971298726</v>
      </c>
    </row>
    <row r="158" spans="1:29" hidden="1">
      <c r="A158" s="11">
        <v>37987</v>
      </c>
      <c r="B158" s="11">
        <v>41698</v>
      </c>
      <c r="C158" s="56">
        <v>11</v>
      </c>
      <c r="D158" s="12">
        <f t="shared" si="38"/>
        <v>2614425.3267132537</v>
      </c>
      <c r="E158" s="5">
        <f t="shared" si="22"/>
        <v>-8685.1948056660713</v>
      </c>
      <c r="F158" s="5">
        <f t="shared" si="32"/>
        <v>-3235.1079429732495</v>
      </c>
      <c r="G158" s="5">
        <f t="shared" si="33"/>
        <v>-5450.0868626928204</v>
      </c>
      <c r="H158" s="5">
        <f t="shared" si="23"/>
        <v>-3268.0316583915669</v>
      </c>
      <c r="I158" s="5">
        <f t="shared" si="24"/>
        <v>-435.737554452209</v>
      </c>
      <c r="J158" s="5">
        <f t="shared" si="25"/>
        <v>-5108.8724143716827</v>
      </c>
      <c r="K158" s="5">
        <f t="shared" si="34"/>
        <v>-195257.32965244583</v>
      </c>
      <c r="L158" s="5">
        <f t="shared" si="35"/>
        <v>21614.520500833383</v>
      </c>
      <c r="M158" s="5">
        <f>(D158-$J$10)+SUM($G$37:G158)+SUM($H$37:H158)+SUM($I$37:I158)+SUM($J$37:J158)+SUM($L$37:L158)-$J$20-(D158*$K$27)</f>
        <v>1732548.2553424686</v>
      </c>
      <c r="N158" s="62">
        <f>(-1*$J$10*$K$12)+SUM($E$37:E158)+SUM($H$37:H158)+SUM($I$37:I158)+SUM($J$37:J158)+K158</f>
        <v>-1868073.2568922862</v>
      </c>
      <c r="O158" s="63">
        <f>(D158-$J$10)+SUM($L$37:L158)</f>
        <v>3251396.8278149189</v>
      </c>
      <c r="P158" s="72">
        <f t="shared" si="26"/>
        <v>5.6019635072254444E-2</v>
      </c>
      <c r="Q158" s="80">
        <f t="shared" si="39"/>
        <v>-17497.83643288153</v>
      </c>
      <c r="R158" s="80">
        <f t="shared" si="36"/>
        <v>21614.520500833383</v>
      </c>
      <c r="S158" s="72"/>
      <c r="T158" s="72">
        <f t="shared" si="27"/>
        <v>0.74050820320821908</v>
      </c>
      <c r="U158" s="5">
        <f t="shared" si="40"/>
        <v>885908.36359512818</v>
      </c>
      <c r="V158" s="5">
        <f t="shared" si="28"/>
        <v>-9859.0836359512814</v>
      </c>
      <c r="W158" s="5">
        <f t="shared" si="29"/>
        <v>0</v>
      </c>
      <c r="X158" s="5">
        <f t="shared" si="41"/>
        <v>0</v>
      </c>
      <c r="Y158" s="12">
        <f t="shared" si="30"/>
        <v>776049.2799591769</v>
      </c>
      <c r="Z158" s="75">
        <f>(-1*$J$10*$K$12)+V158+SUM($W$37:W158)</f>
        <v>-162209.37545372674</v>
      </c>
      <c r="AA158" s="66">
        <f>U158-$U$37+SUM($X$48:X158)</f>
        <v>785908.36359512818</v>
      </c>
      <c r="AB158" s="70">
        <f t="shared" si="31"/>
        <v>0.16789320736844718</v>
      </c>
      <c r="AC158" s="71">
        <f t="shared" si="37"/>
        <v>3.8450242866468791</v>
      </c>
    </row>
    <row r="159" spans="1:29" hidden="1">
      <c r="A159" s="11">
        <v>37987</v>
      </c>
      <c r="B159" s="11">
        <v>41729</v>
      </c>
      <c r="C159" s="56">
        <v>11</v>
      </c>
      <c r="D159" s="12">
        <f t="shared" si="38"/>
        <v>2635273.1214093477</v>
      </c>
      <c r="E159" s="5">
        <f t="shared" si="22"/>
        <v>-8685.1948056660713</v>
      </c>
      <c r="F159" s="5">
        <f t="shared" si="32"/>
        <v>-3262.0671758313601</v>
      </c>
      <c r="G159" s="5">
        <f t="shared" si="33"/>
        <v>-5423.1276298347111</v>
      </c>
      <c r="H159" s="5">
        <f t="shared" si="23"/>
        <v>-3294.0914017616847</v>
      </c>
      <c r="I159" s="5">
        <f t="shared" si="24"/>
        <v>-439.21218690155797</v>
      </c>
      <c r="J159" s="5">
        <f t="shared" si="25"/>
        <v>-5107.8166057575263</v>
      </c>
      <c r="K159" s="5">
        <f t="shared" si="34"/>
        <v>-196351.83887399078</v>
      </c>
      <c r="L159" s="5">
        <f t="shared" si="35"/>
        <v>21614.520500833383</v>
      </c>
      <c r="M159" s="5">
        <f>(D159-$J$10)+SUM($G$37:G159)+SUM($H$37:H159)+SUM($I$37:I159)+SUM($J$37:J159)+SUM($L$37:L159)-$J$20-(D159*$K$27)</f>
        <v>1759651.8134935955</v>
      </c>
      <c r="N159" s="62">
        <f>(-1*$J$10*$K$12)+SUM($E$37:E159)+SUM($H$37:H159)+SUM($I$37:I159)+SUM($J$37:J159)+K159</f>
        <v>-1886694.0811139182</v>
      </c>
      <c r="O159" s="63">
        <f>(D159-$J$10)+SUM($L$37:L159)</f>
        <v>3293859.1430118466</v>
      </c>
      <c r="P159" s="72">
        <f t="shared" si="26"/>
        <v>5.5857645437028272E-2</v>
      </c>
      <c r="Q159" s="80">
        <f t="shared" si="39"/>
        <v>-17526.315000086841</v>
      </c>
      <c r="R159" s="80">
        <f t="shared" si="36"/>
        <v>21614.520500833383</v>
      </c>
      <c r="S159" s="72"/>
      <c r="T159" s="72">
        <f t="shared" si="27"/>
        <v>0.74583636848382306</v>
      </c>
      <c r="U159" s="5">
        <f t="shared" si="40"/>
        <v>899471.15155305294</v>
      </c>
      <c r="V159" s="5">
        <f t="shared" si="28"/>
        <v>-9994.7115155305291</v>
      </c>
      <c r="W159" s="5">
        <f t="shared" si="29"/>
        <v>0</v>
      </c>
      <c r="X159" s="5">
        <f t="shared" si="41"/>
        <v>0</v>
      </c>
      <c r="Y159" s="12">
        <f t="shared" si="30"/>
        <v>789476.44003752246</v>
      </c>
      <c r="Z159" s="75">
        <f>(-1*$J$10*$K$12)+V159+SUM($W$37:W159)</f>
        <v>-162345.003333306</v>
      </c>
      <c r="AA159" s="66">
        <f>U159-$U$37+SUM($X$48:X159)</f>
        <v>799471.15155305294</v>
      </c>
      <c r="AB159" s="70">
        <f t="shared" si="31"/>
        <v>0.1682456061263487</v>
      </c>
      <c r="AC159" s="71">
        <f t="shared" si="37"/>
        <v>3.924519604164725</v>
      </c>
    </row>
    <row r="160" spans="1:29" hidden="1">
      <c r="A160" s="11">
        <v>37987</v>
      </c>
      <c r="B160" s="11">
        <v>41759</v>
      </c>
      <c r="C160" s="56">
        <v>11</v>
      </c>
      <c r="D160" s="12">
        <f t="shared" si="38"/>
        <v>2656287.1593479812</v>
      </c>
      <c r="E160" s="5">
        <f t="shared" si="22"/>
        <v>-8685.1948056660713</v>
      </c>
      <c r="F160" s="5">
        <f t="shared" si="32"/>
        <v>-3289.2510689632873</v>
      </c>
      <c r="G160" s="5">
        <f t="shared" si="33"/>
        <v>-5395.9437367027831</v>
      </c>
      <c r="H160" s="5">
        <f t="shared" si="23"/>
        <v>-3320.3589491849762</v>
      </c>
      <c r="I160" s="5">
        <f t="shared" si="24"/>
        <v>-442.71452655799686</v>
      </c>
      <c r="J160" s="5">
        <f t="shared" si="25"/>
        <v>-5106.7563482389269</v>
      </c>
      <c r="K160" s="5">
        <f t="shared" si="34"/>
        <v>-197455.07586576903</v>
      </c>
      <c r="L160" s="5">
        <f t="shared" si="35"/>
        <v>21614.520500833383</v>
      </c>
      <c r="M160" s="5">
        <f>(D160-$J$10)+SUM($G$37:G160)+SUM($H$37:H160)+SUM($I$37:I160)+SUM($J$37:J160)+SUM($L$37:L160)-$J$20-(D160*$K$27)</f>
        <v>1786911.3613805997</v>
      </c>
      <c r="N160" s="62">
        <f>(-1*$J$10*$K$12)+SUM($E$37:E160)+SUM($H$37:H160)+SUM($I$37:I160)+SUM($J$37:J160)+K160</f>
        <v>-1905352.3427353445</v>
      </c>
      <c r="O160" s="63">
        <f>(D160-$J$10)+SUM($L$37:L160)</f>
        <v>3336487.7014513132</v>
      </c>
      <c r="P160" s="72">
        <f t="shared" si="26"/>
        <v>5.5709567869173797E-2</v>
      </c>
      <c r="Q160" s="80">
        <f t="shared" si="39"/>
        <v>-17555.024629647971</v>
      </c>
      <c r="R160" s="80">
        <f t="shared" si="36"/>
        <v>21614.520500833383</v>
      </c>
      <c r="S160" s="72"/>
      <c r="T160" s="72">
        <f t="shared" si="27"/>
        <v>0.75111323329385637</v>
      </c>
      <c r="U160" s="5">
        <f t="shared" si="40"/>
        <v>913241.57861311361</v>
      </c>
      <c r="V160" s="5">
        <f t="shared" si="28"/>
        <v>-10132.415786131136</v>
      </c>
      <c r="W160" s="5">
        <f t="shared" si="29"/>
        <v>0</v>
      </c>
      <c r="X160" s="5">
        <f t="shared" si="41"/>
        <v>0</v>
      </c>
      <c r="Y160" s="12">
        <f t="shared" si="30"/>
        <v>803109.16282698244</v>
      </c>
      <c r="Z160" s="75">
        <f>(-1*$J$10*$K$12)+V160+SUM($W$37:W160)</f>
        <v>-162482.70760390663</v>
      </c>
      <c r="AA160" s="66">
        <f>U160-$U$37+SUM($X$48:X160)</f>
        <v>813241.57861311361</v>
      </c>
      <c r="AB160" s="70">
        <f t="shared" si="31"/>
        <v>0.16863554673373699</v>
      </c>
      <c r="AC160" s="71">
        <f t="shared" si="37"/>
        <v>4.0050961767303814</v>
      </c>
    </row>
    <row r="161" spans="1:29" hidden="1">
      <c r="A161" s="11">
        <v>37987</v>
      </c>
      <c r="B161" s="11">
        <v>41790</v>
      </c>
      <c r="C161" s="56">
        <v>11</v>
      </c>
      <c r="D161" s="12">
        <f t="shared" si="38"/>
        <v>2677468.7661761157</v>
      </c>
      <c r="E161" s="5">
        <f t="shared" si="22"/>
        <v>-8685.1948056660713</v>
      </c>
      <c r="F161" s="5">
        <f t="shared" si="32"/>
        <v>-3316.661494537982</v>
      </c>
      <c r="G161" s="5">
        <f t="shared" si="33"/>
        <v>-5368.5333111280888</v>
      </c>
      <c r="H161" s="5">
        <f t="shared" si="23"/>
        <v>-3346.8359577201445</v>
      </c>
      <c r="I161" s="5">
        <f t="shared" si="24"/>
        <v>-446.24479436268598</v>
      </c>
      <c r="J161" s="5">
        <f t="shared" si="25"/>
        <v>-5105.6916394252094</v>
      </c>
      <c r="K161" s="5">
        <f t="shared" si="34"/>
        <v>-198567.11022424608</v>
      </c>
      <c r="L161" s="5">
        <f t="shared" si="35"/>
        <v>21614.520500833383</v>
      </c>
      <c r="M161" s="5">
        <f>(D161-$J$10)+SUM($G$37:G161)+SUM($H$37:H161)+SUM($I$37:I161)+SUM($J$37:J161)+SUM($L$37:L161)-$J$20-(D161*$K$27)</f>
        <v>1814328.1486484543</v>
      </c>
      <c r="N161" s="62">
        <f>(-1*$J$10*$K$12)+SUM($E$37:E161)+SUM($H$37:H161)+SUM($I$37:I161)+SUM($J$37:J161)+K161</f>
        <v>-1924048.3442909955</v>
      </c>
      <c r="O161" s="63">
        <f>(D161-$J$10)+SUM($L$37:L161)</f>
        <v>3379283.8287802814</v>
      </c>
      <c r="P161" s="72">
        <f t="shared" si="26"/>
        <v>5.5545051529977574E-2</v>
      </c>
      <c r="Q161" s="80">
        <f t="shared" si="39"/>
        <v>-17583.967197174112</v>
      </c>
      <c r="R161" s="80">
        <f t="shared" si="36"/>
        <v>21614.520500833383</v>
      </c>
      <c r="S161" s="72"/>
      <c r="T161" s="72">
        <f t="shared" si="27"/>
        <v>0.75634039488001259</v>
      </c>
      <c r="U161" s="5">
        <f t="shared" si="40"/>
        <v>927222.82362001901</v>
      </c>
      <c r="V161" s="5">
        <f t="shared" si="28"/>
        <v>-10272.22823620019</v>
      </c>
      <c r="W161" s="5">
        <f t="shared" si="29"/>
        <v>0</v>
      </c>
      <c r="X161" s="5">
        <f t="shared" si="41"/>
        <v>0</v>
      </c>
      <c r="Y161" s="12">
        <f t="shared" si="30"/>
        <v>816950.59538381884</v>
      </c>
      <c r="Z161" s="75">
        <f>(-1*$J$10*$K$12)+V161+SUM($W$37:W161)</f>
        <v>-162622.52005397566</v>
      </c>
      <c r="AA161" s="66">
        <f>U161-$U$37+SUM($X$48:X161)</f>
        <v>827222.82362001901</v>
      </c>
      <c r="AB161" s="70">
        <f t="shared" si="31"/>
        <v>0.16896650715326983</v>
      </c>
      <c r="AC161" s="71">
        <f t="shared" si="37"/>
        <v>4.0867667242240335</v>
      </c>
    </row>
    <row r="162" spans="1:29" hidden="1">
      <c r="A162" s="11">
        <v>37987</v>
      </c>
      <c r="B162" s="11">
        <v>41820</v>
      </c>
      <c r="C162" s="56">
        <v>11</v>
      </c>
      <c r="D162" s="12">
        <f t="shared" si="38"/>
        <v>2698819.2781116078</v>
      </c>
      <c r="E162" s="5">
        <f t="shared" si="22"/>
        <v>-8685.1948056660713</v>
      </c>
      <c r="F162" s="5">
        <f t="shared" si="32"/>
        <v>-3344.3003403257981</v>
      </c>
      <c r="G162" s="5">
        <f t="shared" si="33"/>
        <v>-5340.8944653402723</v>
      </c>
      <c r="H162" s="5">
        <f t="shared" si="23"/>
        <v>-3373.5240976395094</v>
      </c>
      <c r="I162" s="5">
        <f t="shared" si="24"/>
        <v>-449.8032130186013</v>
      </c>
      <c r="J162" s="5">
        <f t="shared" si="25"/>
        <v>-5104.6224771823499</v>
      </c>
      <c r="K162" s="5">
        <f t="shared" si="34"/>
        <v>-199688.01210085943</v>
      </c>
      <c r="L162" s="5">
        <f t="shared" si="35"/>
        <v>21614.520500833383</v>
      </c>
      <c r="M162" s="5">
        <f>(D162-$J$10)+SUM($G$37:G162)+SUM($H$37:H162)+SUM($I$37:I162)+SUM($J$37:J162)+SUM($L$37:L162)-$J$20-(D162*$K$27)</f>
        <v>1841903.4349549855</v>
      </c>
      <c r="N162" s="62">
        <f>(-1*$J$10*$K$12)+SUM($E$37:E162)+SUM($H$37:H162)+SUM($I$37:I162)+SUM($J$37:J162)+K162</f>
        <v>-1942782.3907611156</v>
      </c>
      <c r="O162" s="63">
        <f>(D162-$J$10)+SUM($L$37:L162)</f>
        <v>3422248.8612166066</v>
      </c>
      <c r="P162" s="72">
        <f t="shared" si="26"/>
        <v>5.5394424756873679E-2</v>
      </c>
      <c r="Q162" s="80">
        <f t="shared" si="39"/>
        <v>-17613.144593506531</v>
      </c>
      <c r="R162" s="80">
        <f t="shared" si="36"/>
        <v>21614.520500833383</v>
      </c>
      <c r="S162" s="72"/>
      <c r="T162" s="72">
        <f t="shared" si="27"/>
        <v>0.76151939480771524</v>
      </c>
      <c r="U162" s="5">
        <f t="shared" si="40"/>
        <v>941418.11408490711</v>
      </c>
      <c r="V162" s="5">
        <f t="shared" si="28"/>
        <v>-10414.181140849072</v>
      </c>
      <c r="W162" s="5">
        <f t="shared" si="29"/>
        <v>0</v>
      </c>
      <c r="X162" s="5">
        <f t="shared" si="41"/>
        <v>0</v>
      </c>
      <c r="Y162" s="12">
        <f t="shared" si="30"/>
        <v>831003.93294405809</v>
      </c>
      <c r="Z162" s="75">
        <f>(-1*$J$10*$K$12)+V162+SUM($W$37:W162)</f>
        <v>-162764.47295862454</v>
      </c>
      <c r="AA162" s="66">
        <f>U162-$U$37+SUM($X$48:X162)</f>
        <v>841418.11408490711</v>
      </c>
      <c r="AB162" s="70">
        <f t="shared" si="31"/>
        <v>0.16933505376188765</v>
      </c>
      <c r="AC162" s="71">
        <f t="shared" si="37"/>
        <v>4.1695440582958136</v>
      </c>
    </row>
    <row r="163" spans="1:29" hidden="1">
      <c r="A163" s="11">
        <v>37987</v>
      </c>
      <c r="B163" s="11">
        <v>41851</v>
      </c>
      <c r="C163" s="56">
        <v>11</v>
      </c>
      <c r="D163" s="12">
        <f t="shared" si="38"/>
        <v>2720340.0420275023</v>
      </c>
      <c r="E163" s="5">
        <f t="shared" si="22"/>
        <v>-8685.1948056660713</v>
      </c>
      <c r="F163" s="5">
        <f t="shared" si="32"/>
        <v>-3372.1695098285131</v>
      </c>
      <c r="G163" s="5">
        <f t="shared" si="33"/>
        <v>-5313.0252958375568</v>
      </c>
      <c r="H163" s="5">
        <f t="shared" si="23"/>
        <v>-3400.4250525343778</v>
      </c>
      <c r="I163" s="5">
        <f t="shared" si="24"/>
        <v>-453.39000700458377</v>
      </c>
      <c r="J163" s="5">
        <f t="shared" si="25"/>
        <v>-5103.5488596373143</v>
      </c>
      <c r="K163" s="5">
        <f t="shared" si="34"/>
        <v>-200817.85220644387</v>
      </c>
      <c r="L163" s="5">
        <f t="shared" si="35"/>
        <v>21614.520500833383</v>
      </c>
      <c r="M163" s="5">
        <f>(D163-$J$10)+SUM($G$37:G163)+SUM($H$37:H163)+SUM($I$37:I163)+SUM($J$37:J163)+SUM($L$37:L163)-$J$20-(D163*$K$27)</f>
        <v>1869638.4900511154</v>
      </c>
      <c r="N163" s="62">
        <f>(-1*$J$10*$K$12)+SUM($E$37:E163)+SUM($H$37:H163)+SUM($I$37:I163)+SUM($J$37:J163)+K163</f>
        <v>-1961554.7895915422</v>
      </c>
      <c r="O163" s="63">
        <f>(D163-$J$10)+SUM($L$37:L163)</f>
        <v>3465384.1456333343</v>
      </c>
      <c r="P163" s="72">
        <f t="shared" si="26"/>
        <v>5.5227978065410431E-2</v>
      </c>
      <c r="Q163" s="80">
        <f t="shared" si="39"/>
        <v>-17642.558724842347</v>
      </c>
      <c r="R163" s="80">
        <f t="shared" si="36"/>
        <v>21614.520500833383</v>
      </c>
      <c r="S163" s="72"/>
      <c r="T163" s="72">
        <f t="shared" si="27"/>
        <v>0.76665172139032478</v>
      </c>
      <c r="U163" s="5">
        <f t="shared" si="40"/>
        <v>955830.72693040257</v>
      </c>
      <c r="V163" s="5">
        <f t="shared" si="28"/>
        <v>-10558.307269304027</v>
      </c>
      <c r="W163" s="5">
        <f t="shared" si="29"/>
        <v>0</v>
      </c>
      <c r="X163" s="5">
        <f t="shared" si="41"/>
        <v>0</v>
      </c>
      <c r="Y163" s="12">
        <f t="shared" si="30"/>
        <v>845272.41966109851</v>
      </c>
      <c r="Z163" s="75">
        <f>(-1*$J$10*$K$12)+V163+SUM($W$37:W163)</f>
        <v>-162908.59908707952</v>
      </c>
      <c r="AA163" s="66">
        <f>U163-$U$37+SUM($X$48:X163)</f>
        <v>855830.72693040257</v>
      </c>
      <c r="AB163" s="70">
        <f t="shared" si="31"/>
        <v>0.16964575961114103</v>
      </c>
      <c r="AC163" s="71">
        <f t="shared" si="37"/>
        <v>4.2534410812343637</v>
      </c>
    </row>
    <row r="164" spans="1:29" hidden="1">
      <c r="A164" s="11">
        <v>37987</v>
      </c>
      <c r="B164" s="11">
        <v>41882</v>
      </c>
      <c r="C164" s="56">
        <v>11</v>
      </c>
      <c r="D164" s="12">
        <f t="shared" si="38"/>
        <v>2742032.4155369997</v>
      </c>
      <c r="E164" s="5">
        <f t="shared" si="22"/>
        <v>-8685.1948056660713</v>
      </c>
      <c r="F164" s="5">
        <f t="shared" si="32"/>
        <v>-3400.2709224104178</v>
      </c>
      <c r="G164" s="5">
        <f t="shared" si="33"/>
        <v>-5284.9238832556548</v>
      </c>
      <c r="H164" s="5">
        <f t="shared" si="23"/>
        <v>-3427.5405194212494</v>
      </c>
      <c r="I164" s="5">
        <f t="shared" si="24"/>
        <v>-457.00540258949997</v>
      </c>
      <c r="J164" s="5">
        <f t="shared" si="25"/>
        <v>-5102.4707851824614</v>
      </c>
      <c r="K164" s="5">
        <f t="shared" si="34"/>
        <v>-201956.7018156925</v>
      </c>
      <c r="L164" s="5">
        <f t="shared" si="35"/>
        <v>21614.520500833383</v>
      </c>
      <c r="M164" s="5">
        <f>(D164-$J$10)+SUM($G$37:G164)+SUM($H$37:H164)+SUM($I$37:I164)+SUM($J$37:J164)+SUM($L$37:L164)-$J$20-(D164*$K$27)</f>
        <v>1897534.5938617487</v>
      </c>
      <c r="N164" s="62">
        <f>(-1*$J$10*$K$12)+SUM($E$37:E164)+SUM($H$37:H164)+SUM($I$37:I164)+SUM($J$37:J164)+K164</f>
        <v>-1980365.85071365</v>
      </c>
      <c r="O164" s="63">
        <f>(D164-$J$10)+SUM($L$37:L164)</f>
        <v>3508691.0396436653</v>
      </c>
      <c r="P164" s="72">
        <f t="shared" si="26"/>
        <v>5.5060847730604483E-2</v>
      </c>
      <c r="Q164" s="80">
        <f t="shared" si="39"/>
        <v>-17672.211512859281</v>
      </c>
      <c r="R164" s="80">
        <f t="shared" si="36"/>
        <v>21614.520500833383</v>
      </c>
      <c r="S164" s="72"/>
      <c r="T164" s="72">
        <f t="shared" si="27"/>
        <v>0.77173881198732242</v>
      </c>
      <c r="U164" s="5">
        <f t="shared" si="40"/>
        <v>970463.98924708017</v>
      </c>
      <c r="V164" s="5">
        <f t="shared" si="28"/>
        <v>-10704.639892470803</v>
      </c>
      <c r="W164" s="5">
        <f t="shared" si="29"/>
        <v>0</v>
      </c>
      <c r="X164" s="5">
        <f t="shared" si="41"/>
        <v>0</v>
      </c>
      <c r="Y164" s="12">
        <f t="shared" si="30"/>
        <v>859759.34935460938</v>
      </c>
      <c r="Z164" s="75">
        <f>(-1*$J$10*$K$12)+V164+SUM($W$37:W164)</f>
        <v>-163054.93171024628</v>
      </c>
      <c r="AA164" s="66">
        <f>U164-$U$37+SUM($X$48:X164)</f>
        <v>870463.98924708017</v>
      </c>
      <c r="AB164" s="70">
        <f t="shared" si="31"/>
        <v>0.16994689964826284</v>
      </c>
      <c r="AC164" s="71">
        <f t="shared" si="37"/>
        <v>4.3384707847654802</v>
      </c>
    </row>
    <row r="165" spans="1:29" hidden="1">
      <c r="A165" s="11">
        <v>37987</v>
      </c>
      <c r="B165" s="11">
        <v>41912</v>
      </c>
      <c r="C165" s="56">
        <v>11</v>
      </c>
      <c r="D165" s="12">
        <f t="shared" si="38"/>
        <v>2763897.7670790982</v>
      </c>
      <c r="E165" s="5">
        <f t="shared" ref="E165:E228" si="42">PMT($K$13/12,$K$11*12,($J$10)*(1-$K$12))</f>
        <v>-8685.1948056660713</v>
      </c>
      <c r="F165" s="5">
        <f t="shared" si="32"/>
        <v>-3428.6065134305045</v>
      </c>
      <c r="G165" s="5">
        <f t="shared" si="33"/>
        <v>-5256.5882922355668</v>
      </c>
      <c r="H165" s="5">
        <f t="shared" ref="H165:H228" si="43">(D165*$K$15)/-12</f>
        <v>-3454.8722088488726</v>
      </c>
      <c r="I165" s="5">
        <f t="shared" ref="I165:I228" si="44">(D165*$K$14)/-12</f>
        <v>-460.64962784651635</v>
      </c>
      <c r="J165" s="5">
        <f t="shared" ref="J165:J228" si="45">IF(L165&gt;((G165+H165+I165)*-1),((L165+(G165+H165+I165))*$K$18)*-1,0)</f>
        <v>-5101.3882524799956</v>
      </c>
      <c r="K165" s="5">
        <f t="shared" si="34"/>
        <v>-203104.63277165266</v>
      </c>
      <c r="L165" s="5">
        <f t="shared" si="35"/>
        <v>21614.520500833383</v>
      </c>
      <c r="M165" s="5">
        <f>(D165-$J$10)+SUM($G$37:G165)+SUM($H$37:H165)+SUM($I$37:I165)+SUM($J$37:J165)+SUM($L$37:L165)-$J$20-(D165*$K$27)</f>
        <v>1925593.0365673094</v>
      </c>
      <c r="N165" s="62">
        <f>(-1*$J$10*$K$12)+SUM($E$37:E165)+SUM($H$37:H165)+SUM($I$37:I165)+SUM($J$37:J165)+K165</f>
        <v>-1999215.8865644517</v>
      </c>
      <c r="O165" s="63">
        <f>(D165-$J$10)+SUM($L$37:L165)</f>
        <v>3552170.9116865974</v>
      </c>
      <c r="P165" s="72">
        <f t="shared" ref="P165:P228" si="46">XIRR(N165:O165,A165:B165)</f>
        <v>5.4907516472180118E-2</v>
      </c>
      <c r="Q165" s="80">
        <f t="shared" si="39"/>
        <v>-17702.104894841454</v>
      </c>
      <c r="R165" s="80">
        <f t="shared" si="36"/>
        <v>21614.520500833383</v>
      </c>
      <c r="S165" s="72"/>
      <c r="T165" s="72">
        <f t="shared" ref="T165:T228" si="47">(O165+N165)/(N165*-1)</f>
        <v>0.77678205518405419</v>
      </c>
      <c r="U165" s="5">
        <f t="shared" si="40"/>
        <v>985321.27906150976</v>
      </c>
      <c r="V165" s="5">
        <f t="shared" ref="V165:V228" si="48">(-1*$U$37*$L$21)-(U165*$L$28)</f>
        <v>-10853.212790615098</v>
      </c>
      <c r="W165" s="5">
        <f t="shared" ref="W165:W228" si="49">IF(L165+E165+H165+I165+J165&lt;0,(L165+E165+H165+I165+J165),0)</f>
        <v>0</v>
      </c>
      <c r="X165" s="5">
        <f t="shared" si="41"/>
        <v>0</v>
      </c>
      <c r="Y165" s="12">
        <f t="shared" ref="Y165:Y228" si="50">U165-$U$37+V165</f>
        <v>874468.06627089472</v>
      </c>
      <c r="Z165" s="75">
        <f>(-1*$J$10*$K$12)+V165+SUM($W$37:W165)</f>
        <v>-163203.50460839056</v>
      </c>
      <c r="AA165" s="66">
        <f>U165-$U$37+SUM($X$48:X165)</f>
        <v>885321.27906150976</v>
      </c>
      <c r="AB165" s="70">
        <f t="shared" ref="AB165:AB228" si="51">XIRR(Z165:AA165,A165:B165)</f>
        <v>0.17028560954650346</v>
      </c>
      <c r="AC165" s="71">
        <f t="shared" si="37"/>
        <v>4.4246462487791076</v>
      </c>
    </row>
    <row r="166" spans="1:29" hidden="1">
      <c r="A166" s="11">
        <v>37987</v>
      </c>
      <c r="B166" s="11">
        <v>41943</v>
      </c>
      <c r="C166" s="56">
        <v>11</v>
      </c>
      <c r="D166" s="12">
        <f t="shared" si="38"/>
        <v>2785937.4760049204</v>
      </c>
      <c r="E166" s="5">
        <f t="shared" si="42"/>
        <v>-8685.1948056660713</v>
      </c>
      <c r="F166" s="5">
        <f t="shared" ref="F166:F229" si="52">PPMT($K$13/12,ROW()-36,12*$K$11,$J$10*(1-$K$12))</f>
        <v>-3457.1782343757586</v>
      </c>
      <c r="G166" s="5">
        <f t="shared" ref="G166:G229" si="53">IPMT($K$13/12,ROW()-36,$K$11*12,$J$10*(1-$K$12))</f>
        <v>-5228.0165712903117</v>
      </c>
      <c r="H166" s="5">
        <f t="shared" si="43"/>
        <v>-3482.4218450061503</v>
      </c>
      <c r="I166" s="5">
        <f t="shared" si="44"/>
        <v>-464.32291266748672</v>
      </c>
      <c r="J166" s="5">
        <f t="shared" si="45"/>
        <v>-5100.3012604664682</v>
      </c>
      <c r="K166" s="5">
        <f t="shared" ref="K166:K229" si="54">-$J$20-(D166*$K$27)</f>
        <v>-204261.71749025834</v>
      </c>
      <c r="L166" s="5">
        <f t="shared" ref="L166:L229" si="55">IF(YEAR(B166)=YEAR(B165),L165,(D166*$K$17/12))</f>
        <v>21614.520500833383</v>
      </c>
      <c r="M166" s="5">
        <f>(D166-$J$10)+SUM($G$37:G166)+SUM($H$37:H166)+SUM($I$37:I166)+SUM($J$37:J166)+SUM($L$37:L166)-$J$20-(D166*$K$27)</f>
        <v>1953815.1186859289</v>
      </c>
      <c r="N166" s="62">
        <f>(-1*$J$10*$K$12)+SUM($E$37:E166)+SUM($H$37:H166)+SUM($I$37:I166)+SUM($J$37:J166)+K166</f>
        <v>-2018105.2121068637</v>
      </c>
      <c r="O166" s="63">
        <f>(D166-$J$10)+SUM($L$37:L166)</f>
        <v>3595825.1411132528</v>
      </c>
      <c r="P166" s="72">
        <f t="shared" si="46"/>
        <v>5.4739214088044018E-2</v>
      </c>
      <c r="Q166" s="80">
        <f t="shared" si="39"/>
        <v>-17732.240823806176</v>
      </c>
      <c r="R166" s="80">
        <f t="shared" ref="R166:R229" si="56">L166</f>
        <v>21614.520500833383</v>
      </c>
      <c r="S166" s="72"/>
      <c r="T166" s="72">
        <f t="shared" si="47"/>
        <v>0.78178279286008057</v>
      </c>
      <c r="U166" s="5">
        <f t="shared" si="40"/>
        <v>1000406.0261160594</v>
      </c>
      <c r="V166" s="5">
        <f t="shared" si="48"/>
        <v>-11004.060261160594</v>
      </c>
      <c r="W166" s="5">
        <f t="shared" si="49"/>
        <v>0</v>
      </c>
      <c r="X166" s="5">
        <f t="shared" si="41"/>
        <v>0</v>
      </c>
      <c r="Y166" s="12">
        <f t="shared" si="50"/>
        <v>889401.96585489879</v>
      </c>
      <c r="Z166" s="75">
        <f>(-1*$J$10*$K$12)+V166+SUM($W$37:W166)</f>
        <v>-163354.35207893606</v>
      </c>
      <c r="AA166" s="66">
        <f>U166-$U$37+SUM($X$48:X166)</f>
        <v>900406.02611605939</v>
      </c>
      <c r="AB166" s="70">
        <f t="shared" si="51"/>
        <v>0.17056811358765464</v>
      </c>
      <c r="AC166" s="71">
        <f t="shared" ref="AC166:AC229" si="57">(AA166+Z166)/(Z166*-1)</f>
        <v>4.5119806399829825</v>
      </c>
    </row>
    <row r="167" spans="1:29" hidden="1">
      <c r="A167" s="11">
        <v>37987</v>
      </c>
      <c r="B167" s="11">
        <v>41973</v>
      </c>
      <c r="C167" s="56">
        <v>11</v>
      </c>
      <c r="D167" s="12">
        <f t="shared" ref="D167:D230" si="58">D166*((1+$K$16)^(1/12))</f>
        <v>2808152.9326647292</v>
      </c>
      <c r="E167" s="5">
        <f t="shared" si="42"/>
        <v>-8685.1948056660713</v>
      </c>
      <c r="F167" s="5">
        <f t="shared" si="52"/>
        <v>-3485.9880529955567</v>
      </c>
      <c r="G167" s="5">
        <f t="shared" si="53"/>
        <v>-5199.2067526705141</v>
      </c>
      <c r="H167" s="5">
        <f t="shared" si="43"/>
        <v>-3510.1911658309114</v>
      </c>
      <c r="I167" s="5">
        <f t="shared" si="44"/>
        <v>-468.02548877745488</v>
      </c>
      <c r="J167" s="5">
        <f t="shared" si="45"/>
        <v>-5099.2098083573455</v>
      </c>
      <c r="K167" s="5">
        <f t="shared" si="54"/>
        <v>-205428.02896489829</v>
      </c>
      <c r="L167" s="5">
        <f t="shared" si="55"/>
        <v>21614.520500833383</v>
      </c>
      <c r="M167" s="5">
        <f>(D167-$J$10)+SUM($G$37:G167)+SUM($H$37:H167)+SUM($I$37:I167)+SUM($J$37:J167)+SUM($L$37:L167)-$J$20-(D167*$K$27)</f>
        <v>1982202.1511562949</v>
      </c>
      <c r="N167" s="62">
        <f>(-1*$J$10*$K$12)+SUM($E$37:E167)+SUM($H$37:H167)+SUM($I$37:I167)+SUM($J$37:J167)+K167</f>
        <v>-2037034.1448501358</v>
      </c>
      <c r="O167" s="63">
        <f>(D167-$J$10)+SUM($L$37:L167)</f>
        <v>3639655.1182738952</v>
      </c>
      <c r="P167" s="72">
        <f t="shared" si="46"/>
        <v>5.4584625644504878E-2</v>
      </c>
      <c r="Q167" s="80">
        <f t="shared" ref="Q167:Q230" si="59">E167+H167+I167+J167</f>
        <v>-17762.621268631781</v>
      </c>
      <c r="R167" s="80">
        <f t="shared" si="56"/>
        <v>21614.520500833383</v>
      </c>
      <c r="S167" s="72"/>
      <c r="T167" s="72">
        <f t="shared" si="47"/>
        <v>0.78674232215271189</v>
      </c>
      <c r="U167" s="5">
        <f t="shared" ref="U167:U230" si="60">(U166-W166)*(1+$L$16)^(1/12)</f>
        <v>1015721.7126606365</v>
      </c>
      <c r="V167" s="5">
        <f t="shared" si="48"/>
        <v>-11157.217126606365</v>
      </c>
      <c r="W167" s="5">
        <f t="shared" si="49"/>
        <v>0</v>
      </c>
      <c r="X167" s="5">
        <f t="shared" si="41"/>
        <v>0</v>
      </c>
      <c r="Y167" s="12">
        <f t="shared" si="50"/>
        <v>904564.49553403014</v>
      </c>
      <c r="Z167" s="75">
        <f>(-1*$J$10*$K$12)+V167+SUM($W$37:W167)</f>
        <v>-163507.50894438184</v>
      </c>
      <c r="AA167" s="66">
        <f>U167-$U$37+SUM($X$48:X167)</f>
        <v>915721.71266063652</v>
      </c>
      <c r="AB167" s="70">
        <f t="shared" si="51"/>
        <v>0.17088814552335882</v>
      </c>
      <c r="AC167" s="71">
        <f t="shared" si="57"/>
        <v>4.6004872104811119</v>
      </c>
    </row>
    <row r="168" spans="1:29">
      <c r="A168" s="11">
        <v>37987</v>
      </c>
      <c r="B168" s="11">
        <v>42004</v>
      </c>
      <c r="C168" s="56">
        <v>11</v>
      </c>
      <c r="D168" s="12">
        <f t="shared" si="58"/>
        <v>2830545.5384956356</v>
      </c>
      <c r="E168" s="5">
        <f t="shared" si="42"/>
        <v>-8685.1948056660713</v>
      </c>
      <c r="F168" s="5">
        <f t="shared" si="52"/>
        <v>-3515.0379534371864</v>
      </c>
      <c r="G168" s="5">
        <f t="shared" si="53"/>
        <v>-5170.1568522288844</v>
      </c>
      <c r="H168" s="5">
        <f t="shared" si="43"/>
        <v>-3538.1819231195445</v>
      </c>
      <c r="I168" s="5">
        <f t="shared" si="44"/>
        <v>-471.75758974927265</v>
      </c>
      <c r="J168" s="5">
        <f t="shared" si="45"/>
        <v>-5098.1138956516288</v>
      </c>
      <c r="K168" s="5">
        <f t="shared" si="54"/>
        <v>-206603.64077102087</v>
      </c>
      <c r="L168" s="5">
        <f t="shared" si="55"/>
        <v>21614.520500833383</v>
      </c>
      <c r="M168" s="5">
        <f>(D168-$J$10)+SUM($G$37:G168)+SUM($H$37:H168)+SUM($I$37:I168)+SUM($J$37:J168)+SUM($L$37:L168)-$J$20-(D168*$K$27)</f>
        <v>2010755.455421163</v>
      </c>
      <c r="N168" s="62">
        <f>(-1*$J$10*$K$12)+SUM($E$37:E168)+SUM($H$37:H168)+SUM($I$37:I168)+SUM($J$37:J168)+K168</f>
        <v>-2056003.004870445</v>
      </c>
      <c r="O168" s="63">
        <f>(D168-$J$10)+SUM($L$37:L168)</f>
        <v>3683662.2446056348</v>
      </c>
      <c r="P168" s="72">
        <f t="shared" si="46"/>
        <v>5.4415581566657309E-2</v>
      </c>
      <c r="Q168" s="80">
        <f t="shared" si="59"/>
        <v>-17793.248214186518</v>
      </c>
      <c r="R168" s="80">
        <f t="shared" si="56"/>
        <v>21614.520500833383</v>
      </c>
      <c r="S168" s="72"/>
      <c r="T168" s="72">
        <f t="shared" si="47"/>
        <v>0.79166189732186387</v>
      </c>
      <c r="U168" s="5">
        <f t="shared" si="60"/>
        <v>1031271.874256551</v>
      </c>
      <c r="V168" s="5">
        <f t="shared" si="48"/>
        <v>-11312.71874256551</v>
      </c>
      <c r="W168" s="5">
        <f t="shared" si="49"/>
        <v>0</v>
      </c>
      <c r="X168" s="5">
        <f t="shared" si="41"/>
        <v>0</v>
      </c>
      <c r="Y168" s="12">
        <f t="shared" si="50"/>
        <v>919959.15551398555</v>
      </c>
      <c r="Z168" s="75">
        <f>(-1*$J$10*$K$12)+V168+SUM($W$37:W168)</f>
        <v>-163663.010560341</v>
      </c>
      <c r="AA168" s="66">
        <f>U168-$U$37+SUM($X$48:X168)</f>
        <v>931271.87425655103</v>
      </c>
      <c r="AB168" s="70">
        <f t="shared" si="51"/>
        <v>0.17115299964868311</v>
      </c>
      <c r="AC168" s="71">
        <f t="shared" si="57"/>
        <v>4.690179296275379</v>
      </c>
    </row>
    <row r="169" spans="1:29" hidden="1">
      <c r="A169" s="11">
        <v>37987</v>
      </c>
      <c r="B169" s="11">
        <v>42035</v>
      </c>
      <c r="C169" s="56">
        <v>12</v>
      </c>
      <c r="D169" s="12">
        <f t="shared" si="58"/>
        <v>2853116.7061100067</v>
      </c>
      <c r="E169" s="5">
        <f t="shared" si="42"/>
        <v>-8685.1948056660713</v>
      </c>
      <c r="F169" s="5">
        <f t="shared" si="52"/>
        <v>-3544.3299363824958</v>
      </c>
      <c r="G169" s="5">
        <f t="shared" si="53"/>
        <v>-5140.864869283575</v>
      </c>
      <c r="H169" s="5">
        <f t="shared" si="43"/>
        <v>-3566.3958826375078</v>
      </c>
      <c r="I169" s="5">
        <f t="shared" si="44"/>
        <v>-475.51945101833445</v>
      </c>
      <c r="J169" s="5">
        <f t="shared" si="45"/>
        <v>-5983.2088626706945</v>
      </c>
      <c r="K169" s="5">
        <f t="shared" si="54"/>
        <v>-207788.62707077537</v>
      </c>
      <c r="L169" s="5">
        <f t="shared" si="55"/>
        <v>23775.972550916722</v>
      </c>
      <c r="M169" s="5">
        <f>(D169-$J$10)+SUM($G$37:G169)+SUM($H$37:H169)+SUM($I$37:I169)+SUM($J$37:J169)+SUM($L$37:L169)-$J$20-(D169*$K$27)</f>
        <v>2040751.6202210863</v>
      </c>
      <c r="N169" s="62">
        <f>(-1*$J$10*$K$12)+SUM($E$37:E169)+SUM($H$37:H169)+SUM($I$37:I169)+SUM($J$37:J169)+K169</f>
        <v>-2075898.3101721918</v>
      </c>
      <c r="O169" s="63">
        <f>(D169-$J$10)+SUM($L$37:L169)</f>
        <v>3730009.3847709224</v>
      </c>
      <c r="P169" s="72">
        <f t="shared" si="46"/>
        <v>5.426089797321576E-2</v>
      </c>
      <c r="Q169" s="80">
        <f t="shared" si="59"/>
        <v>-18710.319001992608</v>
      </c>
      <c r="R169" s="80">
        <f t="shared" si="56"/>
        <v>23775.972550916722</v>
      </c>
      <c r="S169" s="72"/>
      <c r="T169" s="72">
        <f t="shared" si="47"/>
        <v>0.79681700519401899</v>
      </c>
      <c r="U169" s="5">
        <f t="shared" si="60"/>
        <v>1047060.1005926842</v>
      </c>
      <c r="V169" s="5">
        <f t="shared" si="48"/>
        <v>-11470.601005926843</v>
      </c>
      <c r="W169" s="5">
        <f t="shared" si="49"/>
        <v>0</v>
      </c>
      <c r="X169" s="5">
        <f t="shared" si="41"/>
        <v>0</v>
      </c>
      <c r="Y169" s="12">
        <f t="shared" si="50"/>
        <v>935589.49958675739</v>
      </c>
      <c r="Z169" s="75">
        <f>(-1*$J$10*$K$12)+V169+SUM($W$37:W169)</f>
        <v>-163820.89282370231</v>
      </c>
      <c r="AA169" s="66">
        <f>U169-$U$37+SUM($X$48:X169)</f>
        <v>947060.10059268423</v>
      </c>
      <c r="AB169" s="70">
        <f t="shared" si="51"/>
        <v>0.17140951675605143</v>
      </c>
      <c r="AC169" s="71">
        <f t="shared" si="57"/>
        <v>4.7810703156884484</v>
      </c>
    </row>
    <row r="170" spans="1:29" hidden="1">
      <c r="A170" s="11">
        <v>37987</v>
      </c>
      <c r="B170" s="11">
        <v>42063</v>
      </c>
      <c r="C170" s="56">
        <v>12</v>
      </c>
      <c r="D170" s="12">
        <f t="shared" si="58"/>
        <v>2875867.8593845791</v>
      </c>
      <c r="E170" s="5">
        <f t="shared" si="42"/>
        <v>-8685.1948056660713</v>
      </c>
      <c r="F170" s="5">
        <f t="shared" si="52"/>
        <v>-3573.8660191856839</v>
      </c>
      <c r="G170" s="5">
        <f t="shared" si="53"/>
        <v>-5111.328786480387</v>
      </c>
      <c r="H170" s="5">
        <f t="shared" si="43"/>
        <v>-3594.8348242307238</v>
      </c>
      <c r="I170" s="5">
        <f t="shared" si="44"/>
        <v>-479.31130989742991</v>
      </c>
      <c r="J170" s="5">
        <f t="shared" si="45"/>
        <v>-5982.1040284263536</v>
      </c>
      <c r="K170" s="5">
        <f t="shared" si="54"/>
        <v>-208983.06261769042</v>
      </c>
      <c r="L170" s="5">
        <f t="shared" si="55"/>
        <v>23775.972550916722</v>
      </c>
      <c r="M170" s="5">
        <f>(D170-$J$10)+SUM($G$37:G170)+SUM($H$37:H170)+SUM($I$37:I170)+SUM($J$37:J170)+SUM($L$37:L170)-$J$20-(D170*$K$27)</f>
        <v>2070916.7315506255</v>
      </c>
      <c r="N170" s="62">
        <f>(-1*$J$10*$K$12)+SUM($E$37:E170)+SUM($H$37:H170)+SUM($I$37:I170)+SUM($J$37:J170)+K170</f>
        <v>-2095834.1906873276</v>
      </c>
      <c r="O170" s="63">
        <f>(D170-$J$10)+SUM($L$37:L170)</f>
        <v>3776536.5105964118</v>
      </c>
      <c r="P170" s="72">
        <f t="shared" si="46"/>
        <v>5.4146238853985E-2</v>
      </c>
      <c r="Q170" s="80">
        <f t="shared" si="59"/>
        <v>-18741.444968220578</v>
      </c>
      <c r="R170" s="80">
        <f t="shared" si="56"/>
        <v>23775.972550916722</v>
      </c>
      <c r="S170" s="72"/>
      <c r="T170" s="72">
        <f t="shared" si="47"/>
        <v>0.80192523214725242</v>
      </c>
      <c r="U170" s="5">
        <f t="shared" si="60"/>
        <v>1063090.0363141536</v>
      </c>
      <c r="V170" s="5">
        <f t="shared" si="48"/>
        <v>-11630.900363141536</v>
      </c>
      <c r="W170" s="5">
        <f t="shared" si="49"/>
        <v>0</v>
      </c>
      <c r="X170" s="5">
        <f t="shared" si="41"/>
        <v>0</v>
      </c>
      <c r="Y170" s="12">
        <f t="shared" si="50"/>
        <v>951459.13595101202</v>
      </c>
      <c r="Z170" s="75">
        <f>(-1*$J$10*$K$12)+V170+SUM($W$37:W170)</f>
        <v>-163981.19218091702</v>
      </c>
      <c r="AA170" s="66">
        <f>U170-$U$37+SUM($X$48:X170)</f>
        <v>963090.03631415358</v>
      </c>
      <c r="AB170" s="70">
        <f t="shared" si="51"/>
        <v>0.17179453891955521</v>
      </c>
      <c r="AC170" s="71">
        <f t="shared" si="57"/>
        <v>4.8731737677062164</v>
      </c>
    </row>
    <row r="171" spans="1:29" hidden="1">
      <c r="A171" s="11">
        <v>37987</v>
      </c>
      <c r="B171" s="11">
        <v>42094</v>
      </c>
      <c r="C171" s="56">
        <v>12</v>
      </c>
      <c r="D171" s="12">
        <f t="shared" si="58"/>
        <v>2898800.4335502828</v>
      </c>
      <c r="E171" s="5">
        <f t="shared" si="42"/>
        <v>-8685.1948056660713</v>
      </c>
      <c r="F171" s="5">
        <f t="shared" si="52"/>
        <v>-3603.6482360122309</v>
      </c>
      <c r="G171" s="5">
        <f t="shared" si="53"/>
        <v>-5081.5465696538404</v>
      </c>
      <c r="H171" s="5">
        <f t="shared" si="43"/>
        <v>-3623.5005419378535</v>
      </c>
      <c r="I171" s="5">
        <f t="shared" si="44"/>
        <v>-483.13340559171382</v>
      </c>
      <c r="J171" s="5">
        <f t="shared" si="45"/>
        <v>-5980.9947338306583</v>
      </c>
      <c r="K171" s="5">
        <f t="shared" si="54"/>
        <v>-210187.02276138988</v>
      </c>
      <c r="L171" s="5">
        <f t="shared" si="55"/>
        <v>23775.972550916722</v>
      </c>
      <c r="M171" s="5">
        <f>(D171-$J$10)+SUM($G$37:G171)+SUM($H$37:H171)+SUM($I$37:I171)+SUM($J$37:J171)+SUM($L$37:L171)-$J$20-(D171*$K$27)</f>
        <v>2101252.1428725319</v>
      </c>
      <c r="N171" s="62">
        <f>(-1*$J$10*$K$12)+SUM($E$37:E171)+SUM($H$37:H171)+SUM($I$37:I171)+SUM($J$37:J171)+K171</f>
        <v>-2115810.9743180536</v>
      </c>
      <c r="O171" s="63">
        <f>(D171-$J$10)+SUM($L$37:L171)</f>
        <v>3823245.0573130324</v>
      </c>
      <c r="P171" s="72">
        <f t="shared" si="46"/>
        <v>5.398953171829475E-2</v>
      </c>
      <c r="Q171" s="80">
        <f t="shared" si="59"/>
        <v>-18772.823487026297</v>
      </c>
      <c r="R171" s="80">
        <f t="shared" si="56"/>
        <v>23775.972550916722</v>
      </c>
      <c r="S171" s="72"/>
      <c r="T171" s="72">
        <f t="shared" si="47"/>
        <v>0.80698800777574253</v>
      </c>
      <c r="U171" s="5">
        <f t="shared" si="60"/>
        <v>1079365.3818636632</v>
      </c>
      <c r="V171" s="5">
        <f t="shared" si="48"/>
        <v>-11793.653818636632</v>
      </c>
      <c r="W171" s="5">
        <f t="shared" si="49"/>
        <v>0</v>
      </c>
      <c r="X171" s="5">
        <f t="shared" si="41"/>
        <v>0</v>
      </c>
      <c r="Y171" s="12">
        <f t="shared" si="50"/>
        <v>967571.72804502654</v>
      </c>
      <c r="Z171" s="75">
        <f>(-1*$J$10*$K$12)+V171+SUM($W$37:W171)</f>
        <v>-164143.94563641213</v>
      </c>
      <c r="AA171" s="66">
        <f>U171-$U$37+SUM($X$48:X171)</f>
        <v>979365.38186366321</v>
      </c>
      <c r="AB171" s="70">
        <f t="shared" si="51"/>
        <v>0.17203420486072013</v>
      </c>
      <c r="AC171" s="71">
        <f t="shared" si="57"/>
        <v>4.966503230237997</v>
      </c>
    </row>
    <row r="172" spans="1:29" hidden="1">
      <c r="A172" s="11">
        <v>37987</v>
      </c>
      <c r="B172" s="11">
        <v>42124</v>
      </c>
      <c r="C172" s="56">
        <v>12</v>
      </c>
      <c r="D172" s="12">
        <f t="shared" si="58"/>
        <v>2921915.8752827798</v>
      </c>
      <c r="E172" s="5">
        <f t="shared" si="42"/>
        <v>-8685.1948056660713</v>
      </c>
      <c r="F172" s="5">
        <f t="shared" si="52"/>
        <v>-3633.6786379789992</v>
      </c>
      <c r="G172" s="5">
        <f t="shared" si="53"/>
        <v>-5051.5161676870703</v>
      </c>
      <c r="H172" s="5">
        <f t="shared" si="43"/>
        <v>-3652.394844103475</v>
      </c>
      <c r="I172" s="5">
        <f t="shared" si="44"/>
        <v>-486.98597921379661</v>
      </c>
      <c r="J172" s="5">
        <f t="shared" si="45"/>
        <v>-5979.8809795640755</v>
      </c>
      <c r="K172" s="5">
        <f t="shared" si="54"/>
        <v>-211400.58345234595</v>
      </c>
      <c r="L172" s="5">
        <f t="shared" si="55"/>
        <v>23775.972550916722</v>
      </c>
      <c r="M172" s="5">
        <f>(D172-$J$10)+SUM($G$37:G172)+SUM($H$37:H172)+SUM($I$37:I172)+SUM($J$37:J172)+SUM($L$37:L172)-$J$20-(D172*$K$27)</f>
        <v>2131759.2184944218</v>
      </c>
      <c r="N172" s="62">
        <f>(-1*$J$10*$K$12)+SUM($E$37:E172)+SUM($H$37:H172)+SUM($I$37:I172)+SUM($J$37:J172)+K172</f>
        <v>-2135828.9916175567</v>
      </c>
      <c r="O172" s="63">
        <f>(D172-$J$10)+SUM($L$37:L172)</f>
        <v>3870136.4715964459</v>
      </c>
      <c r="P172" s="72">
        <f t="shared" si="46"/>
        <v>5.384556145238667E-2</v>
      </c>
      <c r="Q172" s="80">
        <f t="shared" si="59"/>
        <v>-18804.456608547418</v>
      </c>
      <c r="R172" s="80">
        <f t="shared" si="56"/>
        <v>23775.972550916722</v>
      </c>
      <c r="S172" s="72"/>
      <c r="T172" s="72">
        <f t="shared" si="47"/>
        <v>0.81200671345200837</v>
      </c>
      <c r="U172" s="5">
        <f t="shared" si="60"/>
        <v>1095889.8943357361</v>
      </c>
      <c r="V172" s="5">
        <f t="shared" si="48"/>
        <v>-11958.898943357361</v>
      </c>
      <c r="W172" s="5">
        <f t="shared" si="49"/>
        <v>0</v>
      </c>
      <c r="X172" s="5">
        <f t="shared" si="41"/>
        <v>0</v>
      </c>
      <c r="Y172" s="12">
        <f t="shared" si="50"/>
        <v>983930.99539237865</v>
      </c>
      <c r="Z172" s="75">
        <f>(-1*$J$10*$K$12)+V172+SUM($W$37:W172)</f>
        <v>-164309.19076113284</v>
      </c>
      <c r="AA172" s="66">
        <f>U172-$U$37+SUM($X$48:X172)</f>
        <v>995889.89433573605</v>
      </c>
      <c r="AB172" s="70">
        <f t="shared" si="51"/>
        <v>0.17231121318954967</v>
      </c>
      <c r="AC172" s="71">
        <f t="shared" si="57"/>
        <v>5.0610723582926482</v>
      </c>
    </row>
    <row r="173" spans="1:29" hidden="1">
      <c r="A173" s="11">
        <v>37987</v>
      </c>
      <c r="B173" s="11">
        <v>42155</v>
      </c>
      <c r="C173" s="56">
        <v>12</v>
      </c>
      <c r="D173" s="12">
        <f t="shared" si="58"/>
        <v>2945215.642793728</v>
      </c>
      <c r="E173" s="5">
        <f t="shared" si="42"/>
        <v>-8685.1948056660713</v>
      </c>
      <c r="F173" s="5">
        <f t="shared" si="52"/>
        <v>-3663.9592932954911</v>
      </c>
      <c r="G173" s="5">
        <f t="shared" si="53"/>
        <v>-5021.2355123705793</v>
      </c>
      <c r="H173" s="5">
        <f t="shared" si="43"/>
        <v>-3681.51955349216</v>
      </c>
      <c r="I173" s="5">
        <f t="shared" si="44"/>
        <v>-490.86927379895468</v>
      </c>
      <c r="J173" s="5">
        <f t="shared" si="45"/>
        <v>-5978.7627666145609</v>
      </c>
      <c r="K173" s="5">
        <f t="shared" si="54"/>
        <v>-212623.82124667073</v>
      </c>
      <c r="L173" s="5">
        <f t="shared" si="55"/>
        <v>23775.972550916722</v>
      </c>
      <c r="M173" s="5">
        <f>(D173-$J$10)+SUM($G$37:G173)+SUM($H$37:H173)+SUM($I$37:I173)+SUM($J$37:J173)+SUM($L$37:L173)-$J$20-(D173*$K$27)</f>
        <v>2162439.3336556857</v>
      </c>
      <c r="N173" s="62">
        <f>(-1*$J$10*$K$12)+SUM($E$37:E173)+SUM($H$37:H173)+SUM($I$37:I173)+SUM($J$37:J173)+K173</f>
        <v>-2155888.5758114536</v>
      </c>
      <c r="O173" s="63">
        <f>(D173-$J$10)+SUM($L$37:L173)</f>
        <v>3917212.2116583111</v>
      </c>
      <c r="P173" s="72">
        <f t="shared" si="46"/>
        <v>5.3687580740707209E-2</v>
      </c>
      <c r="Q173" s="80">
        <f t="shared" si="59"/>
        <v>-18836.346399571747</v>
      </c>
      <c r="R173" s="80">
        <f t="shared" si="56"/>
        <v>23775.972550916722</v>
      </c>
      <c r="S173" s="72"/>
      <c r="T173" s="72">
        <f t="shared" si="47"/>
        <v>0.81698268435970256</v>
      </c>
      <c r="U173" s="5">
        <f t="shared" si="60"/>
        <v>1112667.3883440224</v>
      </c>
      <c r="V173" s="5">
        <f t="shared" si="48"/>
        <v>-12126.673883440224</v>
      </c>
      <c r="W173" s="5">
        <f t="shared" si="49"/>
        <v>0</v>
      </c>
      <c r="X173" s="5">
        <f t="shared" si="41"/>
        <v>0</v>
      </c>
      <c r="Y173" s="12">
        <f t="shared" si="50"/>
        <v>1000540.7144605822</v>
      </c>
      <c r="Z173" s="75">
        <f>(-1*$J$10*$K$12)+V173+SUM($W$37:W173)</f>
        <v>-164476.9657012157</v>
      </c>
      <c r="AA173" s="66">
        <f>U173-$U$37+SUM($X$48:X173)</f>
        <v>1012667.3883440224</v>
      </c>
      <c r="AB173" s="70">
        <f t="shared" si="51"/>
        <v>0.17253541255510563</v>
      </c>
      <c r="AC173" s="71">
        <f t="shared" si="57"/>
        <v>5.1568948820688121</v>
      </c>
    </row>
    <row r="174" spans="1:29" hidden="1">
      <c r="A174" s="11">
        <v>37987</v>
      </c>
      <c r="B174" s="11">
        <v>42185</v>
      </c>
      <c r="C174" s="56">
        <v>12</v>
      </c>
      <c r="D174" s="12">
        <f t="shared" si="58"/>
        <v>2968701.2059227694</v>
      </c>
      <c r="E174" s="5">
        <f t="shared" si="42"/>
        <v>-8685.1948056660713</v>
      </c>
      <c r="F174" s="5">
        <f t="shared" si="52"/>
        <v>-3694.4922874062863</v>
      </c>
      <c r="G174" s="5">
        <f t="shared" si="53"/>
        <v>-4990.7025182597845</v>
      </c>
      <c r="H174" s="5">
        <f t="shared" si="43"/>
        <v>-3710.8765074034618</v>
      </c>
      <c r="I174" s="5">
        <f t="shared" si="44"/>
        <v>-494.78353432046157</v>
      </c>
      <c r="J174" s="5">
        <f t="shared" si="45"/>
        <v>-5977.6400962825355</v>
      </c>
      <c r="K174" s="5">
        <f t="shared" si="54"/>
        <v>-213856.81331094541</v>
      </c>
      <c r="L174" s="5">
        <f t="shared" si="55"/>
        <v>23775.972550916722</v>
      </c>
      <c r="M174" s="5">
        <f>(D174-$J$10)+SUM($G$37:G174)+SUM($H$37:H174)+SUM($I$37:I174)+SUM($J$37:J174)+SUM($L$37:L174)-$J$20-(D174*$K$27)</f>
        <v>2193293.8746151025</v>
      </c>
      <c r="N174" s="62">
        <f>(-1*$J$10*$K$12)+SUM($E$37:E174)+SUM($H$37:H174)+SUM($I$37:I174)+SUM($J$37:J174)+K174</f>
        <v>-2175990.0628194008</v>
      </c>
      <c r="O174" s="63">
        <f>(D174-$J$10)+SUM($L$37:L174)</f>
        <v>3964473.7473382689</v>
      </c>
      <c r="P174" s="72">
        <f t="shared" si="46"/>
        <v>5.354227240470491E-2</v>
      </c>
      <c r="Q174" s="80">
        <f t="shared" si="59"/>
        <v>-18868.494943672529</v>
      </c>
      <c r="R174" s="80">
        <f t="shared" si="56"/>
        <v>23775.972550916722</v>
      </c>
      <c r="S174" s="72"/>
      <c r="T174" s="72">
        <f t="shared" si="47"/>
        <v>0.82191721142400531</v>
      </c>
      <c r="U174" s="5">
        <f t="shared" si="60"/>
        <v>1129701.7369018882</v>
      </c>
      <c r="V174" s="5">
        <f t="shared" si="48"/>
        <v>-12297.017369018882</v>
      </c>
      <c r="W174" s="5">
        <f t="shared" si="49"/>
        <v>0</v>
      </c>
      <c r="X174" s="5">
        <f t="shared" si="41"/>
        <v>0</v>
      </c>
      <c r="Y174" s="12">
        <f t="shared" si="50"/>
        <v>1017404.7195328693</v>
      </c>
      <c r="Z174" s="75">
        <f>(-1*$J$10*$K$12)+V174+SUM($W$37:W174)</f>
        <v>-164647.30918679436</v>
      </c>
      <c r="AA174" s="66">
        <f>U174-$U$37+SUM($X$48:X174)</f>
        <v>1029701.7369018882</v>
      </c>
      <c r="AB174" s="70">
        <f t="shared" si="51"/>
        <v>0.17279682358940446</v>
      </c>
      <c r="AC174" s="71">
        <f t="shared" si="57"/>
        <v>5.2539846049574921</v>
      </c>
    </row>
    <row r="175" spans="1:29" hidden="1">
      <c r="A175" s="11">
        <v>37987</v>
      </c>
      <c r="B175" s="11">
        <v>42216</v>
      </c>
      <c r="C175" s="56">
        <v>12</v>
      </c>
      <c r="D175" s="12">
        <f t="shared" si="58"/>
        <v>2992374.0462302533</v>
      </c>
      <c r="E175" s="5">
        <f t="shared" si="42"/>
        <v>-8685.1948056660713</v>
      </c>
      <c r="F175" s="5">
        <f t="shared" si="52"/>
        <v>-3725.2797231346722</v>
      </c>
      <c r="G175" s="5">
        <f t="shared" si="53"/>
        <v>-4959.9150825313982</v>
      </c>
      <c r="H175" s="5">
        <f t="shared" si="43"/>
        <v>-3740.4675577878165</v>
      </c>
      <c r="I175" s="5">
        <f t="shared" si="44"/>
        <v>-498.72900770504225</v>
      </c>
      <c r="J175" s="5">
        <f t="shared" si="45"/>
        <v>-5976.5129701859105</v>
      </c>
      <c r="K175" s="5">
        <f t="shared" si="54"/>
        <v>-215099.63742708831</v>
      </c>
      <c r="L175" s="5">
        <f t="shared" si="55"/>
        <v>23775.972550916722</v>
      </c>
      <c r="M175" s="5">
        <f>(D175-$J$10)+SUM($G$37:G175)+SUM($H$37:H175)+SUM($I$37:I175)+SUM($J$37:J175)+SUM($L$37:L175)-$J$20-(D175*$K$27)</f>
        <v>2224324.2387391501</v>
      </c>
      <c r="N175" s="62">
        <f>(-1*$J$10*$K$12)+SUM($E$37:E175)+SUM($H$37:H175)+SUM($I$37:I175)+SUM($J$37:J175)+K175</f>
        <v>-2196133.7912768885</v>
      </c>
      <c r="O175" s="63">
        <f>(D175-$J$10)+SUM($L$37:L175)</f>
        <v>4011922.5601966698</v>
      </c>
      <c r="P175" s="72">
        <f t="shared" si="46"/>
        <v>5.3383420352046906E-2</v>
      </c>
      <c r="Q175" s="80">
        <f t="shared" si="59"/>
        <v>-18900.904341344842</v>
      </c>
      <c r="R175" s="80">
        <f t="shared" si="56"/>
        <v>23775.972550916722</v>
      </c>
      <c r="S175" s="72"/>
      <c r="T175" s="72">
        <f t="shared" si="47"/>
        <v>0.8268115431455727</v>
      </c>
      <c r="U175" s="5">
        <f t="shared" si="60"/>
        <v>1146996.8723164827</v>
      </c>
      <c r="V175" s="5">
        <f t="shared" si="48"/>
        <v>-12469.968723164828</v>
      </c>
      <c r="W175" s="5">
        <f t="shared" si="49"/>
        <v>0</v>
      </c>
      <c r="X175" s="5">
        <f t="shared" si="41"/>
        <v>0</v>
      </c>
      <c r="Y175" s="12">
        <f t="shared" si="50"/>
        <v>1034526.9035933178</v>
      </c>
      <c r="Z175" s="75">
        <f>(-1*$J$10*$K$12)+V175+SUM($W$37:W175)</f>
        <v>-164820.2605409403</v>
      </c>
      <c r="AA175" s="66">
        <f>U175-$U$37+SUM($X$48:X175)</f>
        <v>1046996.8723164827</v>
      </c>
      <c r="AB175" s="70">
        <f t="shared" si="51"/>
        <v>0.17300632564183491</v>
      </c>
      <c r="AC175" s="71">
        <f t="shared" si="57"/>
        <v>5.3523554014551218</v>
      </c>
    </row>
    <row r="176" spans="1:29" hidden="1">
      <c r="A176" s="11">
        <v>37987</v>
      </c>
      <c r="B176" s="11">
        <v>42247</v>
      </c>
      <c r="C176" s="56">
        <v>12</v>
      </c>
      <c r="D176" s="12">
        <f t="shared" si="58"/>
        <v>3016235.6570907002</v>
      </c>
      <c r="E176" s="5">
        <f t="shared" si="42"/>
        <v>-8685.1948056660713</v>
      </c>
      <c r="F176" s="5">
        <f t="shared" si="52"/>
        <v>-3756.3237208274613</v>
      </c>
      <c r="G176" s="5">
        <f t="shared" si="53"/>
        <v>-4928.8710848386099</v>
      </c>
      <c r="H176" s="5">
        <f t="shared" si="43"/>
        <v>-3770.2945713633749</v>
      </c>
      <c r="I176" s="5">
        <f t="shared" si="44"/>
        <v>-502.70594284845009</v>
      </c>
      <c r="J176" s="5">
        <f t="shared" si="45"/>
        <v>-5975.3813902651773</v>
      </c>
      <c r="K176" s="5">
        <f t="shared" si="54"/>
        <v>-216352.37199726177</v>
      </c>
      <c r="L176" s="5">
        <f t="shared" si="55"/>
        <v>23775.972550916722</v>
      </c>
      <c r="M176" s="5">
        <f>(D176-$J$10)+SUM($G$37:G176)+SUM($H$37:H176)+SUM($I$37:I176)+SUM($J$37:J176)+SUM($L$37:L176)-$J$20-(D176*$K$27)</f>
        <v>2255531.8345910246</v>
      </c>
      <c r="N176" s="62">
        <f>(-1*$J$10*$K$12)+SUM($E$37:E176)+SUM($H$37:H176)+SUM($I$37:I176)+SUM($J$37:J176)+K176</f>
        <v>-2216320.1025572051</v>
      </c>
      <c r="O176" s="63">
        <f>(D176-$J$10)+SUM($L$37:L176)</f>
        <v>4059560.1436080332</v>
      </c>
      <c r="P176" s="72">
        <f t="shared" si="46"/>
        <v>5.3224335127664904E-2</v>
      </c>
      <c r="Q176" s="80">
        <f t="shared" si="59"/>
        <v>-18933.576710143072</v>
      </c>
      <c r="R176" s="80">
        <f t="shared" si="56"/>
        <v>23775.972550916722</v>
      </c>
      <c r="S176" s="72"/>
      <c r="T176" s="72">
        <f t="shared" si="47"/>
        <v>0.83166688734361305</v>
      </c>
      <c r="U176" s="5">
        <f t="shared" si="60"/>
        <v>1164556.7870964957</v>
      </c>
      <c r="V176" s="5">
        <f t="shared" si="48"/>
        <v>-12645.567870964958</v>
      </c>
      <c r="W176" s="5">
        <f t="shared" si="49"/>
        <v>0</v>
      </c>
      <c r="X176" s="5">
        <f t="shared" si="41"/>
        <v>0</v>
      </c>
      <c r="Y176" s="12">
        <f t="shared" si="50"/>
        <v>1051911.2192255307</v>
      </c>
      <c r="Z176" s="75">
        <f>(-1*$J$10*$K$12)+V176+SUM($W$37:W176)</f>
        <v>-164995.85968874046</v>
      </c>
      <c r="AA176" s="66">
        <f>U176-$U$37+SUM($X$48:X176)</f>
        <v>1064556.7870964957</v>
      </c>
      <c r="AB176" s="70">
        <f t="shared" si="51"/>
        <v>0.1732088847002812</v>
      </c>
      <c r="AC176" s="71">
        <f t="shared" si="57"/>
        <v>5.4520212149853267</v>
      </c>
    </row>
    <row r="177" spans="1:29" hidden="1">
      <c r="A177" s="11">
        <v>37987</v>
      </c>
      <c r="B177" s="11">
        <v>42277</v>
      </c>
      <c r="C177" s="56">
        <v>12</v>
      </c>
      <c r="D177" s="12">
        <f t="shared" si="58"/>
        <v>3040287.5437870082</v>
      </c>
      <c r="E177" s="5">
        <f t="shared" si="42"/>
        <v>-8685.1948056660713</v>
      </c>
      <c r="F177" s="5">
        <f t="shared" si="52"/>
        <v>-3787.6264185010241</v>
      </c>
      <c r="G177" s="5">
        <f t="shared" si="53"/>
        <v>-4897.5683871650463</v>
      </c>
      <c r="H177" s="5">
        <f t="shared" si="43"/>
        <v>-3800.35942973376</v>
      </c>
      <c r="I177" s="5">
        <f t="shared" si="44"/>
        <v>-506.71459063116805</v>
      </c>
      <c r="J177" s="5">
        <f t="shared" si="45"/>
        <v>-5974.2453587885657</v>
      </c>
      <c r="K177" s="5">
        <f t="shared" si="54"/>
        <v>-217615.09604881794</v>
      </c>
      <c r="L177" s="5">
        <f t="shared" si="55"/>
        <v>23775.972550916722</v>
      </c>
      <c r="M177" s="5">
        <f>(D177-$J$10)+SUM($G$37:G177)+SUM($H$37:H177)+SUM($I$37:I177)+SUM($J$37:J177)+SUM($L$37:L177)-$J$20-(D177*$K$27)</f>
        <v>2286918.0820203745</v>
      </c>
      <c r="N177" s="62">
        <f>(-1*$J$10*$K$12)+SUM($E$37:E177)+SUM($H$37:H177)+SUM($I$37:I177)+SUM($J$37:J177)+K177</f>
        <v>-2236549.3407935807</v>
      </c>
      <c r="O177" s="63">
        <f>(D177-$J$10)+SUM($L$37:L177)</f>
        <v>4107388.0028552581</v>
      </c>
      <c r="P177" s="72">
        <f t="shared" si="46"/>
        <v>5.3077790079539625E-2</v>
      </c>
      <c r="Q177" s="80">
        <f t="shared" si="59"/>
        <v>-18966.514184819567</v>
      </c>
      <c r="R177" s="80">
        <f t="shared" si="56"/>
        <v>23775.972550916722</v>
      </c>
      <c r="S177" s="72"/>
      <c r="T177" s="72">
        <f t="shared" si="47"/>
        <v>0.83648441281329367</v>
      </c>
      <c r="U177" s="5">
        <f t="shared" si="60"/>
        <v>1182385.5348738113</v>
      </c>
      <c r="V177" s="5">
        <f t="shared" si="48"/>
        <v>-12823.855348738112</v>
      </c>
      <c r="W177" s="5">
        <f t="shared" si="49"/>
        <v>0</v>
      </c>
      <c r="X177" s="5">
        <f t="shared" ref="X177:X240" si="61">IF(YEAR(B177)=YEAR(B176),X176,(U177*$L$17)/12)</f>
        <v>0</v>
      </c>
      <c r="Y177" s="12">
        <f t="shared" si="50"/>
        <v>1069561.6795250732</v>
      </c>
      <c r="Z177" s="75">
        <f>(-1*$J$10*$K$12)+V177+SUM($W$37:W177)</f>
        <v>-165174.14716651361</v>
      </c>
      <c r="AA177" s="66">
        <f>U177-$U$37+SUM($X$48:X177)</f>
        <v>1082385.5348738113</v>
      </c>
      <c r="AB177" s="70">
        <f t="shared" si="51"/>
        <v>0.17344841143572387</v>
      </c>
      <c r="AC177" s="71">
        <f t="shared" si="57"/>
        <v>5.5529960556275695</v>
      </c>
    </row>
    <row r="178" spans="1:29" hidden="1">
      <c r="A178" s="11">
        <v>37987</v>
      </c>
      <c r="B178" s="11">
        <v>42308</v>
      </c>
      <c r="C178" s="56">
        <v>12</v>
      </c>
      <c r="D178" s="12">
        <f t="shared" si="58"/>
        <v>3064531.2236054125</v>
      </c>
      <c r="E178" s="5">
        <f t="shared" si="42"/>
        <v>-8685.1948056660713</v>
      </c>
      <c r="F178" s="5">
        <f t="shared" si="52"/>
        <v>-3819.1899719885323</v>
      </c>
      <c r="G178" s="5">
        <f t="shared" si="53"/>
        <v>-4866.004833677538</v>
      </c>
      <c r="H178" s="5">
        <f t="shared" si="43"/>
        <v>-3830.6640295067659</v>
      </c>
      <c r="I178" s="5">
        <f t="shared" si="44"/>
        <v>-510.7552039342354</v>
      </c>
      <c r="J178" s="5">
        <f t="shared" si="45"/>
        <v>-5973.1048783572542</v>
      </c>
      <c r="K178" s="5">
        <f t="shared" si="54"/>
        <v>-218887.88923928418</v>
      </c>
      <c r="L178" s="5">
        <f t="shared" si="55"/>
        <v>23775.972550916722</v>
      </c>
      <c r="M178" s="5">
        <f>(D178-$J$10)+SUM($G$37:G178)+SUM($H$37:H178)+SUM($I$37:I178)+SUM($J$37:J178)+SUM($L$37:L178)-$J$20-(D178*$K$27)</f>
        <v>2318484.4122537537</v>
      </c>
      <c r="N178" s="62">
        <f>(-1*$J$10*$K$12)+SUM($E$37:E178)+SUM($H$37:H178)+SUM($I$37:I178)+SUM($J$37:J178)+K178</f>
        <v>-2256821.8529015114</v>
      </c>
      <c r="O178" s="63">
        <f>(D178-$J$10)+SUM($L$37:L178)</f>
        <v>4155407.6552245789</v>
      </c>
      <c r="P178" s="72">
        <f t="shared" si="46"/>
        <v>5.2918347343826472E-2</v>
      </c>
      <c r="Q178" s="80">
        <f t="shared" si="59"/>
        <v>-18999.718917464328</v>
      </c>
      <c r="R178" s="80">
        <f t="shared" si="56"/>
        <v>23775.972550916722</v>
      </c>
      <c r="S178" s="72"/>
      <c r="T178" s="72">
        <f t="shared" si="47"/>
        <v>0.84126525090233728</v>
      </c>
      <c r="U178" s="5">
        <f t="shared" si="60"/>
        <v>1200487.2313392707</v>
      </c>
      <c r="V178" s="5">
        <f t="shared" si="48"/>
        <v>-13004.872313392707</v>
      </c>
      <c r="W178" s="5">
        <f t="shared" si="49"/>
        <v>0</v>
      </c>
      <c r="X178" s="5">
        <f t="shared" si="61"/>
        <v>0</v>
      </c>
      <c r="Y178" s="12">
        <f t="shared" si="50"/>
        <v>1087482.3590258779</v>
      </c>
      <c r="Z178" s="75">
        <f>(-1*$J$10*$K$12)+V178+SUM($W$37:W178)</f>
        <v>-165355.16413116819</v>
      </c>
      <c r="AA178" s="66">
        <f>U178-$U$37+SUM($X$48:X178)</f>
        <v>1100487.2313392707</v>
      </c>
      <c r="AB178" s="70">
        <f t="shared" si="51"/>
        <v>0.17363732941668941</v>
      </c>
      <c r="AC178" s="71">
        <f t="shared" si="57"/>
        <v>5.655293997750853</v>
      </c>
    </row>
    <row r="179" spans="1:29" hidden="1">
      <c r="A179" s="11">
        <v>37987</v>
      </c>
      <c r="B179" s="11">
        <v>42338</v>
      </c>
      <c r="C179" s="56">
        <v>12</v>
      </c>
      <c r="D179" s="12">
        <f t="shared" si="58"/>
        <v>3088968.2259312025</v>
      </c>
      <c r="E179" s="5">
        <f t="shared" si="42"/>
        <v>-8685.1948056660713</v>
      </c>
      <c r="F179" s="5">
        <f t="shared" si="52"/>
        <v>-3851.0165550884367</v>
      </c>
      <c r="G179" s="5">
        <f t="shared" si="53"/>
        <v>-4834.1782505776337</v>
      </c>
      <c r="H179" s="5">
        <f t="shared" si="43"/>
        <v>-3861.2102824140034</v>
      </c>
      <c r="I179" s="5">
        <f t="shared" si="44"/>
        <v>-514.82803765520043</v>
      </c>
      <c r="J179" s="5">
        <f t="shared" si="45"/>
        <v>-5971.9599519106514</v>
      </c>
      <c r="K179" s="5">
        <f t="shared" si="54"/>
        <v>-220170.83186138814</v>
      </c>
      <c r="L179" s="5">
        <f t="shared" si="55"/>
        <v>23775.972550916722</v>
      </c>
      <c r="M179" s="5">
        <f>(D179-$J$10)+SUM($G$37:G179)+SUM($H$37:H179)+SUM($I$37:I179)+SUM($J$37:J179)+SUM($L$37:L179)-$J$20-(D179*$K$27)</f>
        <v>2350232.2679857993</v>
      </c>
      <c r="N179" s="62">
        <f>(-1*$J$10*$K$12)+SUM($E$37:E179)+SUM($H$37:H179)+SUM($I$37:I179)+SUM($J$37:J179)+K179</f>
        <v>-2277137.9886012613</v>
      </c>
      <c r="O179" s="63">
        <f>(D179-$J$10)+SUM($L$37:L179)</f>
        <v>4203620.6301012859</v>
      </c>
      <c r="P179" s="72">
        <f t="shared" si="46"/>
        <v>5.2771342256929511E-2</v>
      </c>
      <c r="Q179" s="80">
        <f t="shared" si="59"/>
        <v>-19033.193077645927</v>
      </c>
      <c r="R179" s="80">
        <f t="shared" si="56"/>
        <v>23775.972550916722</v>
      </c>
      <c r="S179" s="72"/>
      <c r="T179" s="72">
        <f t="shared" si="47"/>
        <v>0.8460104970113701</v>
      </c>
      <c r="U179" s="5">
        <f t="shared" si="60"/>
        <v>1218866.0551927632</v>
      </c>
      <c r="V179" s="5">
        <f t="shared" si="48"/>
        <v>-13188.660551927633</v>
      </c>
      <c r="W179" s="5">
        <f t="shared" si="49"/>
        <v>0</v>
      </c>
      <c r="X179" s="5">
        <f t="shared" si="61"/>
        <v>0</v>
      </c>
      <c r="Y179" s="12">
        <f t="shared" si="50"/>
        <v>1105677.3946408357</v>
      </c>
      <c r="Z179" s="75">
        <f>(-1*$J$10*$K$12)+V179+SUM($W$37:W179)</f>
        <v>-165538.9523697031</v>
      </c>
      <c r="AA179" s="66">
        <f>U179-$U$37+SUM($X$48:X179)</f>
        <v>1118866.0551927632</v>
      </c>
      <c r="AB179" s="70">
        <f t="shared" si="51"/>
        <v>0.173863039715795</v>
      </c>
      <c r="AC179" s="71">
        <f t="shared" si="57"/>
        <v>5.7589291775507085</v>
      </c>
    </row>
    <row r="180" spans="1:29">
      <c r="A180" s="11">
        <v>37987</v>
      </c>
      <c r="B180" s="11">
        <v>42369</v>
      </c>
      <c r="C180" s="56">
        <v>12</v>
      </c>
      <c r="D180" s="12">
        <f t="shared" si="58"/>
        <v>3113600.0923451995</v>
      </c>
      <c r="E180" s="5">
        <f t="shared" si="42"/>
        <v>-8685.1948056660713</v>
      </c>
      <c r="F180" s="5">
        <f t="shared" si="52"/>
        <v>-3883.1083597141733</v>
      </c>
      <c r="G180" s="5">
        <f t="shared" si="53"/>
        <v>-4802.0864459518971</v>
      </c>
      <c r="H180" s="5">
        <f t="shared" si="43"/>
        <v>-3892.0001154314996</v>
      </c>
      <c r="I180" s="5">
        <f t="shared" si="44"/>
        <v>-518.93334872419996</v>
      </c>
      <c r="J180" s="5">
        <f t="shared" si="45"/>
        <v>-5970.8105827317413</v>
      </c>
      <c r="K180" s="5">
        <f t="shared" si="54"/>
        <v>-221464.004848123</v>
      </c>
      <c r="L180" s="5">
        <f t="shared" si="55"/>
        <v>23775.972550916722</v>
      </c>
      <c r="M180" s="5">
        <f>(D180-$J$10)+SUM($G$37:G180)+SUM($H$37:H180)+SUM($I$37:I180)+SUM($J$37:J180)+SUM($L$37:L180)-$J$20-(D180*$K$27)</f>
        <v>2382163.103471139</v>
      </c>
      <c r="N180" s="62">
        <f>(-1*$J$10*$K$12)+SUM($E$37:E180)+SUM($H$37:H180)+SUM($I$37:I180)+SUM($J$37:J180)+K180</f>
        <v>-2297498.1004405497</v>
      </c>
      <c r="O180" s="63">
        <f>(D180-$J$10)+SUM($L$37:L180)</f>
        <v>4252028.4690661998</v>
      </c>
      <c r="P180" s="72">
        <f t="shared" si="46"/>
        <v>5.2611835135698504E-2</v>
      </c>
      <c r="Q180" s="80">
        <f t="shared" si="59"/>
        <v>-19066.938852553511</v>
      </c>
      <c r="R180" s="80">
        <f t="shared" si="56"/>
        <v>23775.972550916722</v>
      </c>
      <c r="S180" s="72"/>
      <c r="T180" s="72">
        <f t="shared" si="47"/>
        <v>0.85072121202227124</v>
      </c>
      <c r="U180" s="5">
        <f t="shared" si="60"/>
        <v>1237526.2491078605</v>
      </c>
      <c r="V180" s="5">
        <f t="shared" si="48"/>
        <v>-13375.262491078605</v>
      </c>
      <c r="W180" s="5">
        <f t="shared" si="49"/>
        <v>0</v>
      </c>
      <c r="X180" s="5">
        <f t="shared" si="61"/>
        <v>0</v>
      </c>
      <c r="Y180" s="12">
        <f t="shared" si="50"/>
        <v>1124150.9866167819</v>
      </c>
      <c r="Z180" s="75">
        <f>(-1*$J$10*$K$12)+V180+SUM($W$37:W180)</f>
        <v>-165725.5543088541</v>
      </c>
      <c r="AA180" s="66">
        <f>U180-$U$37+SUM($X$48:X180)</f>
        <v>1137526.2491078605</v>
      </c>
      <c r="AB180" s="70">
        <f t="shared" si="51"/>
        <v>0.17403896368793589</v>
      </c>
      <c r="AC180" s="71">
        <f t="shared" si="57"/>
        <v>5.8639157904876393</v>
      </c>
    </row>
    <row r="181" spans="1:29" hidden="1">
      <c r="A181" s="11">
        <v>37987</v>
      </c>
      <c r="B181" s="11">
        <v>42400</v>
      </c>
      <c r="C181" s="56">
        <v>13</v>
      </c>
      <c r="D181" s="12">
        <f t="shared" si="58"/>
        <v>3138428.3767210077</v>
      </c>
      <c r="E181" s="5">
        <f t="shared" si="42"/>
        <v>-8685.1948056660713</v>
      </c>
      <c r="F181" s="5">
        <f t="shared" si="52"/>
        <v>-3915.4675960451254</v>
      </c>
      <c r="G181" s="5">
        <f t="shared" si="53"/>
        <v>-4769.7272096209463</v>
      </c>
      <c r="H181" s="5">
        <f t="shared" si="43"/>
        <v>-3923.0354709012595</v>
      </c>
      <c r="I181" s="5">
        <f t="shared" si="44"/>
        <v>-523.07139612016795</v>
      </c>
      <c r="J181" s="5">
        <f t="shared" si="45"/>
        <v>-6944.4716490400697</v>
      </c>
      <c r="K181" s="5">
        <f t="shared" si="54"/>
        <v>-222767.48977785293</v>
      </c>
      <c r="L181" s="5">
        <f t="shared" si="55"/>
        <v>26153.5698060084</v>
      </c>
      <c r="M181" s="5">
        <f>(D181-$J$10)+SUM($G$37:G181)+SUM($H$37:H181)+SUM($I$37:I181)+SUM($J$37:J181)+SUM($L$37:L181)-$J$20-(D181*$K$27)</f>
        <v>2415681.1669975435</v>
      </c>
      <c r="N181" s="62">
        <f>(-1*$J$10*$K$12)+SUM($E$37:E181)+SUM($H$37:H181)+SUM($I$37:I181)+SUM($J$37:J181)+K181</f>
        <v>-2318877.3586920071</v>
      </c>
      <c r="O181" s="63">
        <f>(D181-$J$10)+SUM($L$37:L181)</f>
        <v>4303010.3232480166</v>
      </c>
      <c r="P181" s="72">
        <f t="shared" si="46"/>
        <v>5.246396688301689E-2</v>
      </c>
      <c r="Q181" s="80">
        <f t="shared" si="59"/>
        <v>-20075.773321727567</v>
      </c>
      <c r="R181" s="80">
        <f t="shared" si="56"/>
        <v>26153.5698060084</v>
      </c>
      <c r="S181" s="72"/>
      <c r="T181" s="72">
        <f t="shared" si="47"/>
        <v>0.85564376965377131</v>
      </c>
      <c r="U181" s="5">
        <f t="shared" si="60"/>
        <v>1256472.1207112202</v>
      </c>
      <c r="V181" s="5">
        <f t="shared" si="48"/>
        <v>-13564.721207112203</v>
      </c>
      <c r="W181" s="5">
        <f t="shared" si="49"/>
        <v>0</v>
      </c>
      <c r="X181" s="5">
        <f t="shared" si="61"/>
        <v>0</v>
      </c>
      <c r="Y181" s="12">
        <f t="shared" si="50"/>
        <v>1142907.3995041079</v>
      </c>
      <c r="Z181" s="75">
        <f>(-1*$J$10*$K$12)+V181+SUM($W$37:W181)</f>
        <v>-165915.01302488768</v>
      </c>
      <c r="AA181" s="66">
        <f>U181-$U$37+SUM($X$48:X181)</f>
        <v>1156472.1207112202</v>
      </c>
      <c r="AB181" s="70">
        <f t="shared" si="51"/>
        <v>0.17420874854230839</v>
      </c>
      <c r="AC181" s="71">
        <f t="shared" si="57"/>
        <v>5.9702680886252679</v>
      </c>
    </row>
    <row r="182" spans="1:29" hidden="1">
      <c r="A182" s="11">
        <v>37987</v>
      </c>
      <c r="B182" s="11">
        <v>42429</v>
      </c>
      <c r="C182" s="56">
        <v>13</v>
      </c>
      <c r="D182" s="12">
        <f t="shared" si="58"/>
        <v>3163454.6453230376</v>
      </c>
      <c r="E182" s="5">
        <f t="shared" si="42"/>
        <v>-8685.1948056660713</v>
      </c>
      <c r="F182" s="5">
        <f t="shared" si="52"/>
        <v>-3948.0964926788347</v>
      </c>
      <c r="G182" s="5">
        <f t="shared" si="53"/>
        <v>-4737.0983129872366</v>
      </c>
      <c r="H182" s="5">
        <f t="shared" si="43"/>
        <v>-3954.3183066537968</v>
      </c>
      <c r="I182" s="5">
        <f t="shared" si="44"/>
        <v>-527.24244088717296</v>
      </c>
      <c r="J182" s="5">
        <f t="shared" si="45"/>
        <v>-6943.3134056468789</v>
      </c>
      <c r="K182" s="5">
        <f t="shared" si="54"/>
        <v>-224081.36887945948</v>
      </c>
      <c r="L182" s="5">
        <f t="shared" si="55"/>
        <v>26153.5698060084</v>
      </c>
      <c r="M182" s="5">
        <f>(D182-$J$10)+SUM($G$37:G182)+SUM($H$37:H182)+SUM($I$37:I182)+SUM($J$37:J182)+SUM($L$37:L182)-$J$20-(D182*$K$27)</f>
        <v>2449385.1538378</v>
      </c>
      <c r="N182" s="62">
        <f>(-1*$J$10*$K$12)+SUM($E$37:E182)+SUM($H$37:H182)+SUM($I$37:I182)+SUM($J$37:J182)+K182</f>
        <v>-2340301.3067524675</v>
      </c>
      <c r="O182" s="63">
        <f>(D182-$J$10)+SUM($L$37:L182)</f>
        <v>4354190.1616560556</v>
      </c>
      <c r="P182" s="72">
        <f t="shared" si="46"/>
        <v>5.2339836153499616E-2</v>
      </c>
      <c r="Q182" s="80">
        <f t="shared" si="59"/>
        <v>-20110.068958853917</v>
      </c>
      <c r="R182" s="80">
        <f t="shared" si="56"/>
        <v>26153.5698060084</v>
      </c>
      <c r="S182" s="72"/>
      <c r="T182" s="72">
        <f t="shared" si="47"/>
        <v>0.8605254584496953</v>
      </c>
      <c r="U182" s="5">
        <f t="shared" si="60"/>
        <v>1275708.0435769833</v>
      </c>
      <c r="V182" s="5">
        <f t="shared" si="48"/>
        <v>-13757.080435769833</v>
      </c>
      <c r="W182" s="5">
        <f t="shared" si="49"/>
        <v>0</v>
      </c>
      <c r="X182" s="5">
        <f t="shared" si="61"/>
        <v>0</v>
      </c>
      <c r="Y182" s="12">
        <f t="shared" si="50"/>
        <v>1161950.9631412134</v>
      </c>
      <c r="Z182" s="75">
        <f>(-1*$J$10*$K$12)+V182+SUM($W$37:W182)</f>
        <v>-166107.37225354533</v>
      </c>
      <c r="AA182" s="66">
        <f>U182-$U$37+SUM($X$48:X182)</f>
        <v>1175708.0435769833</v>
      </c>
      <c r="AB182" s="70">
        <f t="shared" si="51"/>
        <v>0.1744575308581463</v>
      </c>
      <c r="AC182" s="71">
        <f t="shared" si="57"/>
        <v>6.0780003778663678</v>
      </c>
    </row>
    <row r="183" spans="1:29" hidden="1">
      <c r="A183" s="11">
        <v>37987</v>
      </c>
      <c r="B183" s="11">
        <v>42460</v>
      </c>
      <c r="C183" s="56">
        <v>13</v>
      </c>
      <c r="D183" s="12">
        <f t="shared" si="58"/>
        <v>3188680.4769053115</v>
      </c>
      <c r="E183" s="5">
        <f t="shared" si="42"/>
        <v>-8685.1948056660713</v>
      </c>
      <c r="F183" s="5">
        <f t="shared" si="52"/>
        <v>-3980.9972967844915</v>
      </c>
      <c r="G183" s="5">
        <f t="shared" si="53"/>
        <v>-4704.1975088815798</v>
      </c>
      <c r="H183" s="5">
        <f t="shared" si="43"/>
        <v>-3985.8505961316391</v>
      </c>
      <c r="I183" s="5">
        <f t="shared" si="44"/>
        <v>-531.44674615088525</v>
      </c>
      <c r="J183" s="5">
        <f t="shared" si="45"/>
        <v>-6942.1507314861619</v>
      </c>
      <c r="K183" s="5">
        <f t="shared" si="54"/>
        <v>-225405.72503752887</v>
      </c>
      <c r="L183" s="5">
        <f t="shared" si="55"/>
        <v>26153.5698060084</v>
      </c>
      <c r="M183" s="5">
        <f>(D183-$J$10)+SUM($G$37:G183)+SUM($H$37:H183)+SUM($I$37:I183)+SUM($J$37:J183)+SUM($L$37:L183)-$J$20-(D183*$K$27)</f>
        <v>2483276.5534853628</v>
      </c>
      <c r="N183" s="62">
        <f>(-1*$J$10*$K$12)+SUM($E$37:E183)+SUM($H$37:H183)+SUM($I$37:I183)+SUM($J$37:J183)+K183</f>
        <v>-2361770.3057899717</v>
      </c>
      <c r="O183" s="63">
        <f>(D183-$J$10)+SUM($L$37:L183)</f>
        <v>4405569.5630443376</v>
      </c>
      <c r="P183" s="72">
        <f t="shared" si="46"/>
        <v>5.2190967185312083E-2</v>
      </c>
      <c r="Q183" s="80">
        <f t="shared" si="59"/>
        <v>-20144.642879434756</v>
      </c>
      <c r="R183" s="80">
        <f t="shared" si="56"/>
        <v>26153.5698060084</v>
      </c>
      <c r="S183" s="72"/>
      <c r="T183" s="72">
        <f t="shared" si="47"/>
        <v>0.86536749667988988</v>
      </c>
      <c r="U183" s="5">
        <f t="shared" si="60"/>
        <v>1295238.4582363949</v>
      </c>
      <c r="V183" s="5">
        <f t="shared" si="48"/>
        <v>-13952.384582363949</v>
      </c>
      <c r="W183" s="5">
        <f t="shared" si="49"/>
        <v>0</v>
      </c>
      <c r="X183" s="5">
        <f t="shared" si="61"/>
        <v>0</v>
      </c>
      <c r="Y183" s="12">
        <f t="shared" si="50"/>
        <v>1181286.0736540309</v>
      </c>
      <c r="Z183" s="75">
        <f>(-1*$J$10*$K$12)+V183+SUM($W$37:W183)</f>
        <v>-166302.6764001394</v>
      </c>
      <c r="AA183" s="66">
        <f>U183-$U$37+SUM($X$48:X183)</f>
        <v>1195238.4582363949</v>
      </c>
      <c r="AB183" s="70">
        <f t="shared" si="51"/>
        <v>0.17461495767936966</v>
      </c>
      <c r="AC183" s="71">
        <f t="shared" si="57"/>
        <v>6.1871270150850854</v>
      </c>
    </row>
    <row r="184" spans="1:29" hidden="1">
      <c r="A184" s="11">
        <v>37987</v>
      </c>
      <c r="B184" s="11">
        <v>42490</v>
      </c>
      <c r="C184" s="56">
        <v>13</v>
      </c>
      <c r="D184" s="12">
        <f t="shared" si="58"/>
        <v>3214107.4628110584</v>
      </c>
      <c r="E184" s="5">
        <f t="shared" si="42"/>
        <v>-8685.1948056660713</v>
      </c>
      <c r="F184" s="5">
        <f t="shared" si="52"/>
        <v>-4014.1722742576953</v>
      </c>
      <c r="G184" s="5">
        <f t="shared" si="53"/>
        <v>-4671.0225314083755</v>
      </c>
      <c r="H184" s="5">
        <f t="shared" si="43"/>
        <v>-4017.6343285138228</v>
      </c>
      <c r="I184" s="5">
        <f t="shared" si="44"/>
        <v>-535.68457713517648</v>
      </c>
      <c r="J184" s="5">
        <f t="shared" si="45"/>
        <v>-6940.9836312699199</v>
      </c>
      <c r="K184" s="5">
        <f t="shared" si="54"/>
        <v>-226740.64179758058</v>
      </c>
      <c r="L184" s="5">
        <f t="shared" si="55"/>
        <v>26153.5698060084</v>
      </c>
      <c r="M184" s="5">
        <f>(D184-$J$10)+SUM($G$37:G184)+SUM($H$37:H184)+SUM($I$37:I184)+SUM($J$37:J184)+SUM($L$37:L184)-$J$20-(D184*$K$27)</f>
        <v>2517356.8673687391</v>
      </c>
      <c r="N184" s="62">
        <f>(-1*$J$10*$K$12)+SUM($E$37:E184)+SUM($H$37:H184)+SUM($I$37:I184)+SUM($J$37:J184)+K184</f>
        <v>-2383284.7198926089</v>
      </c>
      <c r="O184" s="63">
        <f>(D184-$J$10)+SUM($L$37:L184)</f>
        <v>4457150.1187560931</v>
      </c>
      <c r="P184" s="72">
        <f t="shared" si="46"/>
        <v>5.2053692697559328E-2</v>
      </c>
      <c r="Q184" s="80">
        <f t="shared" si="59"/>
        <v>-20179.497342584989</v>
      </c>
      <c r="R184" s="80">
        <f t="shared" si="56"/>
        <v>26153.5698060084</v>
      </c>
      <c r="S184" s="72"/>
      <c r="T184" s="72">
        <f t="shared" si="47"/>
        <v>0.87017106330331051</v>
      </c>
      <c r="U184" s="5">
        <f t="shared" si="60"/>
        <v>1315067.8732028822</v>
      </c>
      <c r="V184" s="5">
        <f t="shared" si="48"/>
        <v>-14150.678732028822</v>
      </c>
      <c r="W184" s="5">
        <f t="shared" si="49"/>
        <v>0</v>
      </c>
      <c r="X184" s="5">
        <f t="shared" si="61"/>
        <v>0</v>
      </c>
      <c r="Y184" s="12">
        <f t="shared" si="50"/>
        <v>1200917.1944708533</v>
      </c>
      <c r="Z184" s="75">
        <f>(-1*$J$10*$K$12)+V184+SUM($W$37:W184)</f>
        <v>-166500.9705498043</v>
      </c>
      <c r="AA184" s="66">
        <f>U184-$U$37+SUM($X$48:X184)</f>
        <v>1215067.8732028822</v>
      </c>
      <c r="AB184" s="70">
        <f t="shared" si="51"/>
        <v>0.17480868862516699</v>
      </c>
      <c r="AC184" s="71">
        <f t="shared" si="57"/>
        <v>6.2976624051535319</v>
      </c>
    </row>
    <row r="185" spans="1:29" hidden="1">
      <c r="A185" s="11">
        <v>37987</v>
      </c>
      <c r="B185" s="11">
        <v>42521</v>
      </c>
      <c r="C185" s="56">
        <v>13</v>
      </c>
      <c r="D185" s="12">
        <f t="shared" si="58"/>
        <v>3239737.2070731013</v>
      </c>
      <c r="E185" s="5">
        <f t="shared" si="42"/>
        <v>-8685.1948056660713</v>
      </c>
      <c r="F185" s="5">
        <f t="shared" si="52"/>
        <v>-4047.6237098765091</v>
      </c>
      <c r="G185" s="5">
        <f t="shared" si="53"/>
        <v>-4637.5710957895617</v>
      </c>
      <c r="H185" s="5">
        <f t="shared" si="43"/>
        <v>-4049.6715088413766</v>
      </c>
      <c r="I185" s="5">
        <f t="shared" si="44"/>
        <v>-539.95620117885016</v>
      </c>
      <c r="J185" s="5">
        <f t="shared" si="45"/>
        <v>-6939.8121100814305</v>
      </c>
      <c r="K185" s="5">
        <f t="shared" si="54"/>
        <v>-228086.20337133785</v>
      </c>
      <c r="L185" s="5">
        <f t="shared" si="55"/>
        <v>26153.5698060084</v>
      </c>
      <c r="M185" s="5">
        <f>(D185-$J$10)+SUM($G$37:G185)+SUM($H$37:H185)+SUM($I$37:I185)+SUM($J$37:J185)+SUM($L$37:L185)-$J$20-(D185*$K$27)</f>
        <v>2551627.608947142</v>
      </c>
      <c r="N185" s="62">
        <f>(-1*$J$10*$K$12)+SUM($E$37:E185)+SUM($H$37:H185)+SUM($I$37:I185)+SUM($J$37:J185)+K185</f>
        <v>-2404844.9160921341</v>
      </c>
      <c r="O185" s="63">
        <f>(D185-$J$10)+SUM($L$37:L185)</f>
        <v>4508933.4328241441</v>
      </c>
      <c r="P185" s="72">
        <f t="shared" si="46"/>
        <v>5.1904265045639053E-2</v>
      </c>
      <c r="Q185" s="80">
        <f t="shared" si="59"/>
        <v>-20214.634625767729</v>
      </c>
      <c r="R185" s="80">
        <f t="shared" si="56"/>
        <v>26153.5698060084</v>
      </c>
      <c r="S185" s="72"/>
      <c r="T185" s="72">
        <f t="shared" si="47"/>
        <v>0.87493729955408006</v>
      </c>
      <c r="U185" s="5">
        <f t="shared" si="60"/>
        <v>1335200.8660128261</v>
      </c>
      <c r="V185" s="5">
        <f t="shared" si="48"/>
        <v>-14352.008660128262</v>
      </c>
      <c r="W185" s="5">
        <f t="shared" si="49"/>
        <v>0</v>
      </c>
      <c r="X185" s="5">
        <f t="shared" si="61"/>
        <v>0</v>
      </c>
      <c r="Y185" s="12">
        <f t="shared" si="50"/>
        <v>1220848.8573526978</v>
      </c>
      <c r="Z185" s="75">
        <f>(-1*$J$10*$K$12)+V185+SUM($W$37:W185)</f>
        <v>-166702.30047790374</v>
      </c>
      <c r="AA185" s="66">
        <f>U185-$U$37+SUM($X$48:X185)</f>
        <v>1235200.8660128261</v>
      </c>
      <c r="AB185" s="70">
        <f t="shared" si="51"/>
        <v>0.17495456094712275</v>
      </c>
      <c r="AC185" s="71">
        <f t="shared" si="57"/>
        <v>6.4096209978610998</v>
      </c>
    </row>
    <row r="186" spans="1:29" hidden="1">
      <c r="A186" s="11">
        <v>37987</v>
      </c>
      <c r="B186" s="11">
        <v>42551</v>
      </c>
      <c r="C186" s="56">
        <v>13</v>
      </c>
      <c r="D186" s="12">
        <f t="shared" si="58"/>
        <v>3265571.3265150469</v>
      </c>
      <c r="E186" s="5">
        <f t="shared" si="42"/>
        <v>-8685.1948056660713</v>
      </c>
      <c r="F186" s="5">
        <f t="shared" si="52"/>
        <v>-4081.3539074588134</v>
      </c>
      <c r="G186" s="5">
        <f t="shared" si="53"/>
        <v>-4603.8408982072569</v>
      </c>
      <c r="H186" s="5">
        <f t="shared" si="43"/>
        <v>-4081.9641581438082</v>
      </c>
      <c r="I186" s="5">
        <f t="shared" si="44"/>
        <v>-544.26188775250785</v>
      </c>
      <c r="J186" s="5">
        <f t="shared" si="45"/>
        <v>-6938.6361733809772</v>
      </c>
      <c r="K186" s="5">
        <f t="shared" si="54"/>
        <v>-229442.49464203996</v>
      </c>
      <c r="L186" s="5">
        <f t="shared" si="55"/>
        <v>26153.5698060084</v>
      </c>
      <c r="M186" s="5">
        <f>(D186-$J$10)+SUM($G$37:G186)+SUM($H$37:H186)+SUM($I$37:I186)+SUM($J$37:J186)+SUM($L$37:L186)-$J$20-(D186*$K$27)</f>
        <v>2586090.3038069103</v>
      </c>
      <c r="N186" s="62">
        <f>(-1*$J$10*$K$12)+SUM($E$37:E186)+SUM($H$37:H186)+SUM($I$37:I186)+SUM($J$37:J186)+K186</f>
        <v>-2426451.2643877789</v>
      </c>
      <c r="O186" s="63">
        <f>(D186-$J$10)+SUM($L$37:L186)</f>
        <v>4560921.1220720988</v>
      </c>
      <c r="P186" s="72">
        <f t="shared" si="46"/>
        <v>5.176635189636683E-2</v>
      </c>
      <c r="Q186" s="80">
        <f t="shared" si="59"/>
        <v>-20250.057024943366</v>
      </c>
      <c r="R186" s="80">
        <f t="shared" si="56"/>
        <v>26153.5698060084</v>
      </c>
      <c r="S186" s="72"/>
      <c r="T186" s="72">
        <f t="shared" si="47"/>
        <v>0.87966731045095636</v>
      </c>
      <c r="U186" s="5">
        <f t="shared" si="60"/>
        <v>1355642.084282265</v>
      </c>
      <c r="V186" s="5">
        <f t="shared" si="48"/>
        <v>-14556.42084282265</v>
      </c>
      <c r="W186" s="5">
        <f t="shared" si="49"/>
        <v>0</v>
      </c>
      <c r="X186" s="5">
        <f t="shared" si="61"/>
        <v>0</v>
      </c>
      <c r="Y186" s="12">
        <f t="shared" si="50"/>
        <v>1241085.6634394424</v>
      </c>
      <c r="Z186" s="75">
        <f>(-1*$J$10*$K$12)+V186+SUM($W$37:W186)</f>
        <v>-166906.71266059813</v>
      </c>
      <c r="AA186" s="66">
        <f>U186-$U$37+SUM($X$48:X186)</f>
        <v>1255642.084282265</v>
      </c>
      <c r="AB186" s="70">
        <f t="shared" si="51"/>
        <v>0.17513651698150387</v>
      </c>
      <c r="AC186" s="71">
        <f t="shared" si="57"/>
        <v>6.5230172847247383</v>
      </c>
    </row>
    <row r="187" spans="1:29" hidden="1">
      <c r="A187" s="11">
        <v>37987</v>
      </c>
      <c r="B187" s="11">
        <v>42582</v>
      </c>
      <c r="C187" s="56">
        <v>13</v>
      </c>
      <c r="D187" s="12">
        <f t="shared" si="58"/>
        <v>3291611.4508532793</v>
      </c>
      <c r="E187" s="5">
        <f t="shared" si="42"/>
        <v>-8685.1948056660713</v>
      </c>
      <c r="F187" s="5">
        <f t="shared" si="52"/>
        <v>-4115.3651900209707</v>
      </c>
      <c r="G187" s="5">
        <f t="shared" si="53"/>
        <v>-4569.8296156450997</v>
      </c>
      <c r="H187" s="5">
        <f t="shared" si="43"/>
        <v>-4114.5143135665994</v>
      </c>
      <c r="I187" s="5">
        <f t="shared" si="44"/>
        <v>-548.60190847554657</v>
      </c>
      <c r="J187" s="5">
        <f t="shared" si="45"/>
        <v>-6937.4558270116722</v>
      </c>
      <c r="K187" s="5">
        <f t="shared" si="54"/>
        <v>-230809.60116979718</v>
      </c>
      <c r="L187" s="5">
        <f t="shared" si="55"/>
        <v>26153.5698060084</v>
      </c>
      <c r="M187" s="5">
        <f>(D187-$J$10)+SUM($G$37:G187)+SUM($H$37:H187)+SUM($I$37:I187)+SUM($J$37:J187)+SUM($L$37:L187)-$J$20-(D187*$K$27)</f>
        <v>2620746.489758695</v>
      </c>
      <c r="N187" s="62">
        <f>(-1*$J$10*$K$12)+SUM($E$37:E187)+SUM($H$37:H187)+SUM($I$37:I187)+SUM($J$37:J187)+K187</f>
        <v>-2448104.1377702565</v>
      </c>
      <c r="O187" s="63">
        <f>(D187-$J$10)+SUM($L$37:L187)</f>
        <v>4613114.8162163403</v>
      </c>
      <c r="P187" s="72">
        <f t="shared" si="46"/>
        <v>5.1616648986580936E-2</v>
      </c>
      <c r="Q187" s="80">
        <f t="shared" si="59"/>
        <v>-20285.766854719888</v>
      </c>
      <c r="R187" s="80">
        <f t="shared" si="56"/>
        <v>26153.5698060084</v>
      </c>
      <c r="S187" s="72"/>
      <c r="T187" s="72">
        <f t="shared" si="47"/>
        <v>0.88436216623447428</v>
      </c>
      <c r="U187" s="5">
        <f t="shared" si="60"/>
        <v>1376396.2467797785</v>
      </c>
      <c r="V187" s="5">
        <f t="shared" si="48"/>
        <v>-14763.962467797784</v>
      </c>
      <c r="W187" s="5">
        <f t="shared" si="49"/>
        <v>0</v>
      </c>
      <c r="X187" s="5">
        <f t="shared" si="61"/>
        <v>0</v>
      </c>
      <c r="Y187" s="12">
        <f t="shared" si="50"/>
        <v>1261632.2843119807</v>
      </c>
      <c r="Z187" s="75">
        <f>(-1*$J$10*$K$12)+V187+SUM($W$37:W187)</f>
        <v>-167114.25428557326</v>
      </c>
      <c r="AA187" s="66">
        <f>U187-$U$37+SUM($X$48:X187)</f>
        <v>1276396.2467797785</v>
      </c>
      <c r="AB187" s="70">
        <f t="shared" si="51"/>
        <v>0.17527134544433984</v>
      </c>
      <c r="AC187" s="71">
        <f t="shared" si="57"/>
        <v>6.6378657956885485</v>
      </c>
    </row>
    <row r="188" spans="1:29" hidden="1">
      <c r="A188" s="11">
        <v>37987</v>
      </c>
      <c r="B188" s="11">
        <v>42613</v>
      </c>
      <c r="C188" s="56">
        <v>13</v>
      </c>
      <c r="D188" s="12">
        <f t="shared" si="58"/>
        <v>3317859.222799771</v>
      </c>
      <c r="E188" s="5">
        <f t="shared" si="42"/>
        <v>-8685.1948056660713</v>
      </c>
      <c r="F188" s="5">
        <f t="shared" si="52"/>
        <v>-4149.659899937813</v>
      </c>
      <c r="G188" s="5">
        <f t="shared" si="53"/>
        <v>-4535.5349057282583</v>
      </c>
      <c r="H188" s="5">
        <f t="shared" si="43"/>
        <v>-4147.3240284997137</v>
      </c>
      <c r="I188" s="5">
        <f t="shared" si="44"/>
        <v>-552.97653713329521</v>
      </c>
      <c r="J188" s="5">
        <f t="shared" si="45"/>
        <v>-6936.2710772053233</v>
      </c>
      <c r="K188" s="5">
        <f t="shared" si="54"/>
        <v>-232187.60919698799</v>
      </c>
      <c r="L188" s="5">
        <f t="shared" si="55"/>
        <v>26153.5698060084</v>
      </c>
      <c r="M188" s="5">
        <f>(D188-$J$10)+SUM($G$37:G188)+SUM($H$37:H188)+SUM($I$37:I188)+SUM($J$37:J188)+SUM($L$37:L188)-$J$20-(D188*$K$27)</f>
        <v>2655597.7169354376</v>
      </c>
      <c r="N188" s="62">
        <f>(-1*$J$10*$K$12)+SUM($E$37:E188)+SUM($H$37:H188)+SUM($I$37:I188)+SUM($J$37:J188)+K188</f>
        <v>-2469803.9122459516</v>
      </c>
      <c r="O188" s="63">
        <f>(D188-$J$10)+SUM($L$37:L188)</f>
        <v>4665516.1579688396</v>
      </c>
      <c r="P188" s="72">
        <f t="shared" si="46"/>
        <v>5.1466959955493295E-2</v>
      </c>
      <c r="Q188" s="80">
        <f t="shared" si="59"/>
        <v>-20321.766448504404</v>
      </c>
      <c r="R188" s="80">
        <f t="shared" si="56"/>
        <v>26153.5698060084</v>
      </c>
      <c r="S188" s="72"/>
      <c r="T188" s="72">
        <f t="shared" si="47"/>
        <v>0.88902290373578108</v>
      </c>
      <c r="U188" s="5">
        <f t="shared" si="60"/>
        <v>1397468.1445157942</v>
      </c>
      <c r="V188" s="5">
        <f t="shared" si="48"/>
        <v>-14974.681445157943</v>
      </c>
      <c r="W188" s="5">
        <f t="shared" si="49"/>
        <v>0</v>
      </c>
      <c r="X188" s="5">
        <f t="shared" si="61"/>
        <v>0</v>
      </c>
      <c r="Y188" s="12">
        <f t="shared" si="50"/>
        <v>1282493.4630706364</v>
      </c>
      <c r="Z188" s="75">
        <f>(-1*$J$10*$K$12)+V188+SUM($W$37:W188)</f>
        <v>-167324.97326293343</v>
      </c>
      <c r="AA188" s="66">
        <f>U188-$U$37+SUM($X$48:X188)</f>
        <v>1297468.1445157942</v>
      </c>
      <c r="AB188" s="70">
        <f t="shared" si="51"/>
        <v>0.17540095524833452</v>
      </c>
      <c r="AC188" s="71">
        <f t="shared" si="57"/>
        <v>6.7541810957110426</v>
      </c>
    </row>
    <row r="189" spans="1:29" hidden="1">
      <c r="A189" s="11">
        <v>37987</v>
      </c>
      <c r="B189" s="11">
        <v>42643</v>
      </c>
      <c r="C189" s="56">
        <v>13</v>
      </c>
      <c r="D189" s="12">
        <f t="shared" si="58"/>
        <v>3344316.2981657097</v>
      </c>
      <c r="E189" s="5">
        <f t="shared" si="42"/>
        <v>-8685.1948056660713</v>
      </c>
      <c r="F189" s="5">
        <f t="shared" si="52"/>
        <v>-4184.240399103961</v>
      </c>
      <c r="G189" s="5">
        <f t="shared" si="53"/>
        <v>-4500.9544065621103</v>
      </c>
      <c r="H189" s="5">
        <f t="shared" si="43"/>
        <v>-4180.3953727071375</v>
      </c>
      <c r="I189" s="5">
        <f t="shared" si="44"/>
        <v>-557.38604969428491</v>
      </c>
      <c r="J189" s="5">
        <f t="shared" si="45"/>
        <v>-6935.0819305883942</v>
      </c>
      <c r="K189" s="5">
        <f t="shared" si="54"/>
        <v>-233576.60565369978</v>
      </c>
      <c r="L189" s="5">
        <f t="shared" si="55"/>
        <v>26153.5698060084</v>
      </c>
      <c r="M189" s="5">
        <f>(D189-$J$10)+SUM($G$37:G189)+SUM($H$37:H189)+SUM($I$37:I189)+SUM($J$37:J189)+SUM($L$37:L189)-$J$20-(D189*$K$27)</f>
        <v>2690645.5478911209</v>
      </c>
      <c r="N189" s="62">
        <f>(-1*$J$10*$K$12)+SUM($E$37:E189)+SUM($H$37:H189)+SUM($I$37:I189)+SUM($J$37:J189)+K189</f>
        <v>-2491550.9668613197</v>
      </c>
      <c r="O189" s="63">
        <f>(D189-$J$10)+SUM($L$37:L189)</f>
        <v>4718126.8031407874</v>
      </c>
      <c r="P189" s="72">
        <f t="shared" si="46"/>
        <v>5.1328642111342637E-2</v>
      </c>
      <c r="Q189" s="80">
        <f t="shared" si="59"/>
        <v>-20358.058158655887</v>
      </c>
      <c r="R189" s="80">
        <f t="shared" si="56"/>
        <v>26153.5698060084</v>
      </c>
      <c r="S189" s="72"/>
      <c r="T189" s="72">
        <f t="shared" si="47"/>
        <v>0.89365052768089703</v>
      </c>
      <c r="U189" s="5">
        <f t="shared" si="60"/>
        <v>1418862.6418485728</v>
      </c>
      <c r="V189" s="5">
        <f t="shared" si="48"/>
        <v>-15188.626418485728</v>
      </c>
      <c r="W189" s="5">
        <f t="shared" si="49"/>
        <v>0</v>
      </c>
      <c r="X189" s="5">
        <f t="shared" si="61"/>
        <v>0</v>
      </c>
      <c r="Y189" s="12">
        <f t="shared" si="50"/>
        <v>1303674.015430087</v>
      </c>
      <c r="Z189" s="75">
        <f>(-1*$J$10*$K$12)+V189+SUM($W$37:W189)</f>
        <v>-167538.9182362612</v>
      </c>
      <c r="AA189" s="66">
        <f>U189-$U$37+SUM($X$48:X189)</f>
        <v>1318862.6418485728</v>
      </c>
      <c r="AB189" s="70">
        <f t="shared" si="51"/>
        <v>0.17556628979813993</v>
      </c>
      <c r="AC189" s="71">
        <f t="shared" si="57"/>
        <v>6.8719777812384448</v>
      </c>
    </row>
    <row r="190" spans="1:29" hidden="1">
      <c r="A190" s="11">
        <v>37987</v>
      </c>
      <c r="B190" s="11">
        <v>42674</v>
      </c>
      <c r="C190" s="56">
        <v>13</v>
      </c>
      <c r="D190" s="12">
        <f t="shared" si="58"/>
        <v>3370984.3459659545</v>
      </c>
      <c r="E190" s="5">
        <f t="shared" si="42"/>
        <v>-8685.1948056660713</v>
      </c>
      <c r="F190" s="5">
        <f t="shared" si="52"/>
        <v>-4219.1090690964938</v>
      </c>
      <c r="G190" s="5">
        <f t="shared" si="53"/>
        <v>-4466.0857365695765</v>
      </c>
      <c r="H190" s="5">
        <f t="shared" si="43"/>
        <v>-4213.7304324574425</v>
      </c>
      <c r="I190" s="5">
        <f t="shared" si="44"/>
        <v>-561.83072432765914</v>
      </c>
      <c r="J190" s="5">
        <f t="shared" si="45"/>
        <v>-6933.8883941880249</v>
      </c>
      <c r="K190" s="5">
        <f t="shared" si="54"/>
        <v>-234976.67816321264</v>
      </c>
      <c r="L190" s="5">
        <f t="shared" si="55"/>
        <v>26153.5698060084</v>
      </c>
      <c r="M190" s="5">
        <f>(D190-$J$10)+SUM($G$37:G190)+SUM($H$37:H190)+SUM($I$37:I190)+SUM($J$37:J190)+SUM($L$37:L190)-$J$20-(D190*$K$27)</f>
        <v>2725891.5577003187</v>
      </c>
      <c r="N190" s="62">
        <f>(-1*$J$10*$K$12)+SUM($E$37:E190)+SUM($H$37:H190)+SUM($I$37:I190)+SUM($J$37:J190)+K190</f>
        <v>-2513345.6837274716</v>
      </c>
      <c r="O190" s="63">
        <f>(D190-$J$10)+SUM($L$37:L190)</f>
        <v>4770948.4207470408</v>
      </c>
      <c r="P190" s="72">
        <f t="shared" si="46"/>
        <v>5.1179041287605802E-2</v>
      </c>
      <c r="Q190" s="80">
        <f t="shared" si="59"/>
        <v>-20394.644356639197</v>
      </c>
      <c r="R190" s="80">
        <f t="shared" si="56"/>
        <v>26153.5698060084</v>
      </c>
      <c r="S190" s="72"/>
      <c r="T190" s="72">
        <f t="shared" si="47"/>
        <v>0.8982460119339345</v>
      </c>
      <c r="U190" s="5">
        <f t="shared" si="60"/>
        <v>1440584.6776071242</v>
      </c>
      <c r="V190" s="5">
        <f t="shared" si="48"/>
        <v>-15405.846776071243</v>
      </c>
      <c r="W190" s="5">
        <f t="shared" si="49"/>
        <v>0</v>
      </c>
      <c r="X190" s="5">
        <f t="shared" si="61"/>
        <v>0</v>
      </c>
      <c r="Y190" s="12">
        <f t="shared" si="50"/>
        <v>1325178.830831053</v>
      </c>
      <c r="Z190" s="75">
        <f>(-1*$J$10*$K$12)+V190+SUM($W$37:W190)</f>
        <v>-167756.1385938467</v>
      </c>
      <c r="AA190" s="66">
        <f>U190-$U$37+SUM($X$48:X190)</f>
        <v>1340584.6776071242</v>
      </c>
      <c r="AB190" s="70">
        <f t="shared" si="51"/>
        <v>0.17568555883270434</v>
      </c>
      <c r="AC190" s="71">
        <f t="shared" si="57"/>
        <v>6.9912704765624412</v>
      </c>
    </row>
    <row r="191" spans="1:29" hidden="1">
      <c r="A191" s="11">
        <v>37987</v>
      </c>
      <c r="B191" s="11">
        <v>42704</v>
      </c>
      <c r="C191" s="56">
        <v>13</v>
      </c>
      <c r="D191" s="12">
        <f t="shared" si="58"/>
        <v>3397865.0485243234</v>
      </c>
      <c r="E191" s="5">
        <f t="shared" si="42"/>
        <v>-8685.1948056660713</v>
      </c>
      <c r="F191" s="5">
        <f t="shared" si="52"/>
        <v>-4254.2683113389639</v>
      </c>
      <c r="G191" s="5">
        <f t="shared" si="53"/>
        <v>-4430.9264943271064</v>
      </c>
      <c r="H191" s="5">
        <f t="shared" si="43"/>
        <v>-4247.3313106554042</v>
      </c>
      <c r="I191" s="5">
        <f t="shared" si="44"/>
        <v>-566.31084142072052</v>
      </c>
      <c r="J191" s="5">
        <f t="shared" si="45"/>
        <v>-6932.6904754381194</v>
      </c>
      <c r="K191" s="5">
        <f t="shared" si="54"/>
        <v>-236387.915047527</v>
      </c>
      <c r="L191" s="5">
        <f t="shared" si="55"/>
        <v>26153.5698060084</v>
      </c>
      <c r="M191" s="5">
        <f>(D191-$J$10)+SUM($G$37:G191)+SUM($H$37:H191)+SUM($I$37:I191)+SUM($J$37:J191)+SUM($L$37:L191)-$J$20-(D191*$K$27)</f>
        <v>2761337.3340585409</v>
      </c>
      <c r="N191" s="62">
        <f>(-1*$J$10*$K$12)+SUM($E$37:E191)+SUM($H$37:H191)+SUM($I$37:I191)+SUM($J$37:J191)+K191</f>
        <v>-2535188.448044966</v>
      </c>
      <c r="O191" s="63">
        <f>(D191-$J$10)+SUM($L$37:L191)</f>
        <v>4823982.6931114178</v>
      </c>
      <c r="P191" s="72">
        <f t="shared" si="46"/>
        <v>5.1040707412122022E-2</v>
      </c>
      <c r="Q191" s="80">
        <f t="shared" si="59"/>
        <v>-20431.527433180316</v>
      </c>
      <c r="R191" s="80">
        <f t="shared" si="56"/>
        <v>26153.5698060084</v>
      </c>
      <c r="S191" s="72"/>
      <c r="T191" s="72">
        <f t="shared" si="47"/>
        <v>0.90281030068256929</v>
      </c>
      <c r="U191" s="5">
        <f t="shared" si="60"/>
        <v>1462639.2662313152</v>
      </c>
      <c r="V191" s="5">
        <f t="shared" si="48"/>
        <v>-15626.392662313152</v>
      </c>
      <c r="W191" s="5">
        <f t="shared" si="49"/>
        <v>0</v>
      </c>
      <c r="X191" s="5">
        <f t="shared" si="61"/>
        <v>0</v>
      </c>
      <c r="Y191" s="12">
        <f t="shared" si="50"/>
        <v>1347012.8735690021</v>
      </c>
      <c r="Z191" s="75">
        <f>(-1*$J$10*$K$12)+V191+SUM($W$37:W191)</f>
        <v>-167976.68448008865</v>
      </c>
      <c r="AA191" s="66">
        <f>U191-$U$37+SUM($X$48:X191)</f>
        <v>1362639.2662313152</v>
      </c>
      <c r="AB191" s="70">
        <f t="shared" si="51"/>
        <v>0.17584031021595375</v>
      </c>
      <c r="AC191" s="71">
        <f t="shared" si="57"/>
        <v>7.1120738300608464</v>
      </c>
    </row>
    <row r="192" spans="1:29">
      <c r="A192" s="11">
        <v>37987</v>
      </c>
      <c r="B192" s="11">
        <v>42735</v>
      </c>
      <c r="C192" s="56">
        <v>13</v>
      </c>
      <c r="D192" s="12">
        <f t="shared" si="58"/>
        <v>3424960.1015797202</v>
      </c>
      <c r="E192" s="5">
        <f t="shared" si="42"/>
        <v>-8685.1948056660713</v>
      </c>
      <c r="F192" s="5">
        <f t="shared" si="52"/>
        <v>-4289.7205472667893</v>
      </c>
      <c r="G192" s="5">
        <f t="shared" si="53"/>
        <v>-4395.474258399282</v>
      </c>
      <c r="H192" s="5">
        <f t="shared" si="43"/>
        <v>-4281.2001269746497</v>
      </c>
      <c r="I192" s="5">
        <f t="shared" si="44"/>
        <v>-570.82668359662</v>
      </c>
      <c r="J192" s="5">
        <f t="shared" si="45"/>
        <v>-6931.488182185517</v>
      </c>
      <c r="K192" s="5">
        <f t="shared" si="54"/>
        <v>-237810.40533293533</v>
      </c>
      <c r="L192" s="5">
        <f t="shared" si="55"/>
        <v>26153.5698060084</v>
      </c>
      <c r="M192" s="5">
        <f>(D192-$J$10)+SUM($G$37:G192)+SUM($H$37:H192)+SUM($I$37:I192)+SUM($J$37:J192)+SUM($L$37:L192)-$J$20-(D192*$K$27)</f>
        <v>2796984.4773833812</v>
      </c>
      <c r="N192" s="62">
        <f>(-1*$J$10*$K$12)+SUM($E$37:E192)+SUM($H$37:H192)+SUM($I$37:I192)+SUM($J$37:J192)+K192</f>
        <v>-2557079.6481287978</v>
      </c>
      <c r="O192" s="63">
        <f>(D192-$J$10)+SUM($L$37:L192)</f>
        <v>4877231.3159728236</v>
      </c>
      <c r="P192" s="72">
        <f t="shared" si="46"/>
        <v>5.0891403053387352E-2</v>
      </c>
      <c r="Q192" s="80">
        <f t="shared" si="59"/>
        <v>-20468.709798422857</v>
      </c>
      <c r="R192" s="80">
        <f t="shared" si="56"/>
        <v>26153.5698060084</v>
      </c>
      <c r="S192" s="72"/>
      <c r="T192" s="72">
        <f t="shared" si="47"/>
        <v>0.90734430956886725</v>
      </c>
      <c r="U192" s="5">
        <f t="shared" si="60"/>
        <v>1485031.4989294319</v>
      </c>
      <c r="V192" s="5">
        <f t="shared" si="48"/>
        <v>-15850.314989294318</v>
      </c>
      <c r="W192" s="5">
        <f t="shared" si="49"/>
        <v>0</v>
      </c>
      <c r="X192" s="5">
        <f t="shared" si="61"/>
        <v>0</v>
      </c>
      <c r="Y192" s="12">
        <f t="shared" si="50"/>
        <v>1369181.1839401375</v>
      </c>
      <c r="Z192" s="75">
        <f>(-1*$J$10*$K$12)+V192+SUM($W$37:W192)</f>
        <v>-168200.60680706979</v>
      </c>
      <c r="AA192" s="66">
        <f>U192-$U$37+SUM($X$48:X192)</f>
        <v>1385031.4989294319</v>
      </c>
      <c r="AB192" s="70">
        <f t="shared" si="51"/>
        <v>0.17594967107777207</v>
      </c>
      <c r="AC192" s="71">
        <f t="shared" si="57"/>
        <v>7.2344025103196969</v>
      </c>
    </row>
    <row r="193" spans="1:29" hidden="1">
      <c r="A193" s="11">
        <v>37987</v>
      </c>
      <c r="B193" s="11">
        <v>42766</v>
      </c>
      <c r="C193" s="56">
        <v>14</v>
      </c>
      <c r="D193" s="12">
        <f t="shared" si="58"/>
        <v>3452271.2143931095</v>
      </c>
      <c r="E193" s="5">
        <f t="shared" si="42"/>
        <v>-8685.1948056660713</v>
      </c>
      <c r="F193" s="5">
        <f t="shared" si="52"/>
        <v>-4325.468218494012</v>
      </c>
      <c r="G193" s="5">
        <f t="shared" si="53"/>
        <v>-4359.7265871720583</v>
      </c>
      <c r="H193" s="5">
        <f t="shared" si="43"/>
        <v>-4315.3390179913868</v>
      </c>
      <c r="I193" s="5">
        <f t="shared" si="44"/>
        <v>-575.3785357321849</v>
      </c>
      <c r="J193" s="5">
        <f t="shared" si="45"/>
        <v>-8002.5778847425818</v>
      </c>
      <c r="K193" s="5">
        <f t="shared" si="54"/>
        <v>-239244.23875563827</v>
      </c>
      <c r="L193" s="5">
        <f t="shared" si="55"/>
        <v>28768.926786609245</v>
      </c>
      <c r="M193" s="5">
        <f>(D193-$J$10)+SUM($G$37:G193)+SUM($H$37:H193)+SUM($I$37:I193)+SUM($J$37:J193)+SUM($L$37:L193)-$J$20-(D193*$K$27)</f>
        <v>2834377.6615350391</v>
      </c>
      <c r="N193" s="62">
        <f>(-1*$J$10*$K$12)+SUM($E$37:E193)+SUM($H$37:H193)+SUM($I$37:I193)+SUM($J$37:J193)+K193</f>
        <v>-2580091.9717956325</v>
      </c>
      <c r="O193" s="63">
        <f>(D193-$J$10)+SUM($L$37:L193)</f>
        <v>4933311.3555728225</v>
      </c>
      <c r="P193" s="72">
        <f t="shared" si="46"/>
        <v>5.0751565511348913E-2</v>
      </c>
      <c r="Q193" s="80">
        <f t="shared" si="59"/>
        <v>-21578.490244132223</v>
      </c>
      <c r="R193" s="80">
        <f t="shared" si="56"/>
        <v>28768.926786609245</v>
      </c>
      <c r="S193" s="72"/>
      <c r="T193" s="72">
        <f t="shared" si="47"/>
        <v>0.91206802296255007</v>
      </c>
      <c r="U193" s="5">
        <f t="shared" si="60"/>
        <v>1507766.5448534635</v>
      </c>
      <c r="V193" s="5">
        <f t="shared" si="48"/>
        <v>-16077.665448534635</v>
      </c>
      <c r="W193" s="5">
        <f t="shared" si="49"/>
        <v>0</v>
      </c>
      <c r="X193" s="5">
        <f t="shared" si="61"/>
        <v>0</v>
      </c>
      <c r="Y193" s="12">
        <f t="shared" si="50"/>
        <v>1391688.879404929</v>
      </c>
      <c r="Z193" s="75">
        <f>(-1*$J$10*$K$12)+V193+SUM($W$37:W193)</f>
        <v>-168427.95726631011</v>
      </c>
      <c r="AA193" s="66">
        <f>U193-$U$37+SUM($X$48:X193)</f>
        <v>1407766.5448534635</v>
      </c>
      <c r="AB193" s="70">
        <f t="shared" si="51"/>
        <v>0.17605434890010338</v>
      </c>
      <c r="AC193" s="71">
        <f t="shared" si="57"/>
        <v>7.3582712021352341</v>
      </c>
    </row>
    <row r="194" spans="1:29" hidden="1">
      <c r="A194" s="11">
        <v>37987</v>
      </c>
      <c r="B194" s="11">
        <v>42794</v>
      </c>
      <c r="C194" s="56">
        <v>14</v>
      </c>
      <c r="D194" s="12">
        <f t="shared" si="58"/>
        <v>3479800.1098553422</v>
      </c>
      <c r="E194" s="5">
        <f t="shared" si="42"/>
        <v>-8685.1948056660713</v>
      </c>
      <c r="F194" s="5">
        <f t="shared" si="52"/>
        <v>-4361.5137869814625</v>
      </c>
      <c r="G194" s="5">
        <f t="shared" si="53"/>
        <v>-4323.6810186846087</v>
      </c>
      <c r="H194" s="5">
        <f t="shared" si="43"/>
        <v>-4349.7501373191781</v>
      </c>
      <c r="I194" s="5">
        <f t="shared" si="44"/>
        <v>-579.96668497589042</v>
      </c>
      <c r="J194" s="5">
        <f t="shared" si="45"/>
        <v>-8001.3668677081223</v>
      </c>
      <c r="K194" s="5">
        <f t="shared" si="54"/>
        <v>-240689.50576740547</v>
      </c>
      <c r="L194" s="5">
        <f t="shared" si="55"/>
        <v>28768.926786609245</v>
      </c>
      <c r="M194" s="5">
        <f>(D194-$J$10)+SUM($G$37:G194)+SUM($H$37:H194)+SUM($I$37:I194)+SUM($J$37:J194)+SUM($L$37:L194)-$J$20-(D194*$K$27)</f>
        <v>2871975.4520634264</v>
      </c>
      <c r="N194" s="62">
        <f>(-1*$J$10*$K$12)+SUM($E$37:E194)+SUM($H$37:H194)+SUM($I$37:I194)+SUM($J$37:J194)+K194</f>
        <v>-2603153.5173030691</v>
      </c>
      <c r="O194" s="63">
        <f>(D194-$J$10)+SUM($L$37:L194)</f>
        <v>4989609.1778216641</v>
      </c>
      <c r="P194" s="72">
        <f t="shared" si="46"/>
        <v>5.0643933455522011E-2</v>
      </c>
      <c r="Q194" s="80">
        <f t="shared" si="59"/>
        <v>-21616.278495669263</v>
      </c>
      <c r="R194" s="80">
        <f t="shared" si="56"/>
        <v>28768.926786609245</v>
      </c>
      <c r="S194" s="72"/>
      <c r="T194" s="72">
        <f t="shared" si="47"/>
        <v>0.91675563682891115</v>
      </c>
      <c r="U194" s="5">
        <f t="shared" si="60"/>
        <v>1530849.6522923792</v>
      </c>
      <c r="V194" s="5">
        <f t="shared" si="48"/>
        <v>-16308.496522923791</v>
      </c>
      <c r="W194" s="5">
        <f t="shared" si="49"/>
        <v>0</v>
      </c>
      <c r="X194" s="5">
        <f t="shared" si="61"/>
        <v>0</v>
      </c>
      <c r="Y194" s="12">
        <f t="shared" si="50"/>
        <v>1414541.1557694555</v>
      </c>
      <c r="Z194" s="75">
        <f>(-1*$J$10*$K$12)+V194+SUM($W$37:W194)</f>
        <v>-168658.78834069928</v>
      </c>
      <c r="AA194" s="66">
        <f>U194-$U$37+SUM($X$48:X194)</f>
        <v>1430849.6522923792</v>
      </c>
      <c r="AB194" s="70">
        <f t="shared" si="51"/>
        <v>0.17627354168112094</v>
      </c>
      <c r="AC194" s="71">
        <f t="shared" si="57"/>
        <v>7.4836946023944533</v>
      </c>
    </row>
    <row r="195" spans="1:29" hidden="1">
      <c r="A195" s="11">
        <v>37987</v>
      </c>
      <c r="B195" s="11">
        <v>42825</v>
      </c>
      <c r="C195" s="56">
        <v>14</v>
      </c>
      <c r="D195" s="12">
        <f t="shared" si="58"/>
        <v>3507548.5245958436</v>
      </c>
      <c r="E195" s="5">
        <f t="shared" si="42"/>
        <v>-8685.1948056660713</v>
      </c>
      <c r="F195" s="5">
        <f t="shared" si="52"/>
        <v>-4397.859735206308</v>
      </c>
      <c r="G195" s="5">
        <f t="shared" si="53"/>
        <v>-4287.3350704597633</v>
      </c>
      <c r="H195" s="5">
        <f t="shared" si="43"/>
        <v>-4384.4356557448045</v>
      </c>
      <c r="I195" s="5">
        <f t="shared" si="44"/>
        <v>-584.59142076597402</v>
      </c>
      <c r="J195" s="5">
        <f t="shared" si="45"/>
        <v>-8000.151502251867</v>
      </c>
      <c r="K195" s="5">
        <f t="shared" si="54"/>
        <v>-242146.29754128182</v>
      </c>
      <c r="L195" s="5">
        <f t="shared" si="55"/>
        <v>28768.926786609245</v>
      </c>
      <c r="M195" s="5">
        <f>(D195-$J$10)+SUM($G$37:G195)+SUM($H$37:H195)+SUM($I$37:I195)+SUM($J$37:J195)+SUM($L$37:L195)-$J$20-(D195*$K$27)</f>
        <v>2909779.4881674391</v>
      </c>
      <c r="N195" s="62">
        <f>(-1*$J$10*$K$12)+SUM($E$37:E195)+SUM($H$37:H195)+SUM($I$37:I195)+SUM($J$37:J195)+K195</f>
        <v>-2626264.682461374</v>
      </c>
      <c r="O195" s="63">
        <f>(D195-$J$10)+SUM($L$37:L195)</f>
        <v>5046126.519348776</v>
      </c>
      <c r="P195" s="72">
        <f t="shared" si="46"/>
        <v>5.0503523179407359E-2</v>
      </c>
      <c r="Q195" s="80">
        <f t="shared" si="59"/>
        <v>-21654.373384428716</v>
      </c>
      <c r="R195" s="80">
        <f t="shared" si="56"/>
        <v>28768.926786609245</v>
      </c>
      <c r="S195" s="72"/>
      <c r="T195" s="72">
        <f t="shared" si="47"/>
        <v>0.92140820879465657</v>
      </c>
      <c r="U195" s="5">
        <f t="shared" si="60"/>
        <v>1554286.1498836731</v>
      </c>
      <c r="V195" s="5">
        <f t="shared" si="48"/>
        <v>-16542.861498836734</v>
      </c>
      <c r="W195" s="5">
        <f t="shared" si="49"/>
        <v>0</v>
      </c>
      <c r="X195" s="5">
        <f t="shared" si="61"/>
        <v>0</v>
      </c>
      <c r="Y195" s="12">
        <f t="shared" si="50"/>
        <v>1437743.2883848364</v>
      </c>
      <c r="Z195" s="75">
        <f>(-1*$J$10*$K$12)+V195+SUM($W$37:W195)</f>
        <v>-168893.15331661221</v>
      </c>
      <c r="AA195" s="66">
        <f>U195-$U$37+SUM($X$48:X195)</f>
        <v>1454286.1498836731</v>
      </c>
      <c r="AB195" s="70">
        <f t="shared" si="51"/>
        <v>0.17636844435336241</v>
      </c>
      <c r="AC195" s="71">
        <f t="shared" si="57"/>
        <v>7.6106874158328042</v>
      </c>
    </row>
    <row r="196" spans="1:29" hidden="1">
      <c r="A196" s="11">
        <v>37987</v>
      </c>
      <c r="B196" s="11">
        <v>42855</v>
      </c>
      <c r="C196" s="56">
        <v>14</v>
      </c>
      <c r="D196" s="12">
        <f t="shared" si="58"/>
        <v>3535518.2090921649</v>
      </c>
      <c r="E196" s="5">
        <f t="shared" si="42"/>
        <v>-8685.1948056660713</v>
      </c>
      <c r="F196" s="5">
        <f t="shared" si="52"/>
        <v>-4434.5085663330265</v>
      </c>
      <c r="G196" s="5">
        <f t="shared" si="53"/>
        <v>-4250.6862393330439</v>
      </c>
      <c r="H196" s="5">
        <f t="shared" si="43"/>
        <v>-4419.397761365206</v>
      </c>
      <c r="I196" s="5">
        <f t="shared" si="44"/>
        <v>-589.25303484869414</v>
      </c>
      <c r="J196" s="5">
        <f t="shared" si="45"/>
        <v>-7998.9317979355428</v>
      </c>
      <c r="K196" s="5">
        <f t="shared" si="54"/>
        <v>-243614.70597733869</v>
      </c>
      <c r="L196" s="5">
        <f t="shared" si="55"/>
        <v>28768.926786609245</v>
      </c>
      <c r="M196" s="5">
        <f>(D196-$J$10)+SUM($G$37:G196)+SUM($H$37:H196)+SUM($I$37:I196)+SUM($J$37:J196)+SUM($L$37:L196)-$J$20-(D196*$K$27)</f>
        <v>2947791.4221808296</v>
      </c>
      <c r="N196" s="62">
        <f>(-1*$J$10*$K$12)+SUM($E$37:E196)+SUM($H$37:H196)+SUM($I$37:I196)+SUM($J$37:J196)+K196</f>
        <v>-2649425.8682972468</v>
      </c>
      <c r="O196" s="63">
        <f>(D196-$J$10)+SUM($L$37:L196)</f>
        <v>5102865.1306317057</v>
      </c>
      <c r="P196" s="72">
        <f t="shared" si="46"/>
        <v>5.037366894119067E-2</v>
      </c>
      <c r="Q196" s="80">
        <f t="shared" si="59"/>
        <v>-21692.777399815513</v>
      </c>
      <c r="R196" s="80">
        <f t="shared" si="56"/>
        <v>28768.926786609245</v>
      </c>
      <c r="S196" s="72"/>
      <c r="T196" s="72">
        <f t="shared" si="47"/>
        <v>0.92602676364417547</v>
      </c>
      <c r="U196" s="5">
        <f t="shared" si="60"/>
        <v>1578081.447843458</v>
      </c>
      <c r="V196" s="5">
        <f t="shared" si="48"/>
        <v>-16780.814478434579</v>
      </c>
      <c r="W196" s="5">
        <f t="shared" si="49"/>
        <v>0</v>
      </c>
      <c r="X196" s="5">
        <f t="shared" si="61"/>
        <v>0</v>
      </c>
      <c r="Y196" s="12">
        <f t="shared" si="50"/>
        <v>1461300.6333650234</v>
      </c>
      <c r="Z196" s="75">
        <f>(-1*$J$10*$K$12)+V196+SUM($W$37:W196)</f>
        <v>-169131.10629621006</v>
      </c>
      <c r="AA196" s="66">
        <f>U196-$U$37+SUM($X$48:X196)</f>
        <v>1478081.447843458</v>
      </c>
      <c r="AB196" s="70">
        <f t="shared" si="51"/>
        <v>0.17649822327949574</v>
      </c>
      <c r="AC196" s="71">
        <f t="shared" si="57"/>
        <v>7.7392643506677006</v>
      </c>
    </row>
    <row r="197" spans="1:29" hidden="1">
      <c r="A197" s="11">
        <v>37987</v>
      </c>
      <c r="B197" s="11">
        <v>42886</v>
      </c>
      <c r="C197" s="56">
        <v>14</v>
      </c>
      <c r="D197" s="12">
        <f t="shared" si="58"/>
        <v>3563710.9277804121</v>
      </c>
      <c r="E197" s="5">
        <f t="shared" si="42"/>
        <v>-8685.1948056660713</v>
      </c>
      <c r="F197" s="5">
        <f t="shared" si="52"/>
        <v>-4471.462804385802</v>
      </c>
      <c r="G197" s="5">
        <f t="shared" si="53"/>
        <v>-4213.7320012802693</v>
      </c>
      <c r="H197" s="5">
        <f t="shared" si="43"/>
        <v>-4454.638659725515</v>
      </c>
      <c r="I197" s="5">
        <f t="shared" si="44"/>
        <v>-593.95182129673537</v>
      </c>
      <c r="J197" s="5">
        <f t="shared" si="45"/>
        <v>-7997.707764765757</v>
      </c>
      <c r="K197" s="5">
        <f t="shared" si="54"/>
        <v>-245094.82370847167</v>
      </c>
      <c r="L197" s="5">
        <f t="shared" si="55"/>
        <v>28768.926786609245</v>
      </c>
      <c r="M197" s="5">
        <f>(D197-$J$10)+SUM($G$37:G197)+SUM($H$37:H197)+SUM($I$37:I197)+SUM($J$37:J197)+SUM($L$37:L197)-$J$20-(D197*$K$27)</f>
        <v>2986012.9196774852</v>
      </c>
      <c r="N197" s="62">
        <f>(-1*$J$10*$K$12)+SUM($E$37:E197)+SUM($H$37:H197)+SUM($I$37:I197)+SUM($J$37:J197)+K197</f>
        <v>-2672637.4790798342</v>
      </c>
      <c r="O197" s="63">
        <f>(D197-$J$10)+SUM($L$37:L197)</f>
        <v>5159826.7761065625</v>
      </c>
      <c r="P197" s="72">
        <f t="shared" si="46"/>
        <v>5.0233123106336319E-2</v>
      </c>
      <c r="Q197" s="80">
        <f t="shared" si="59"/>
        <v>-21731.493051454079</v>
      </c>
      <c r="R197" s="80">
        <f t="shared" si="56"/>
        <v>28768.926786609245</v>
      </c>
      <c r="S197" s="72"/>
      <c r="T197" s="72">
        <f t="shared" si="47"/>
        <v>0.93061229459486805</v>
      </c>
      <c r="U197" s="5">
        <f t="shared" si="60"/>
        <v>1602241.0392153906</v>
      </c>
      <c r="V197" s="5">
        <f t="shared" si="48"/>
        <v>-17022.410392153906</v>
      </c>
      <c r="W197" s="5">
        <f t="shared" si="49"/>
        <v>0</v>
      </c>
      <c r="X197" s="5">
        <f t="shared" si="61"/>
        <v>0</v>
      </c>
      <c r="Y197" s="12">
        <f t="shared" si="50"/>
        <v>1485218.6288232366</v>
      </c>
      <c r="Z197" s="75">
        <f>(-1*$J$10*$K$12)+V197+SUM($W$37:W197)</f>
        <v>-169372.70220992938</v>
      </c>
      <c r="AA197" s="66">
        <f>U197-$U$37+SUM($X$48:X197)</f>
        <v>1502241.0392153906</v>
      </c>
      <c r="AB197" s="70">
        <f t="shared" si="51"/>
        <v>0.1765841883421424</v>
      </c>
      <c r="AC197" s="71">
        <f t="shared" si="57"/>
        <v>7.8694401141066663</v>
      </c>
    </row>
    <row r="198" spans="1:29" hidden="1">
      <c r="A198" s="11">
        <v>37987</v>
      </c>
      <c r="B198" s="11">
        <v>42916</v>
      </c>
      <c r="C198" s="56">
        <v>14</v>
      </c>
      <c r="D198" s="12">
        <f t="shared" si="58"/>
        <v>3592128.4591665519</v>
      </c>
      <c r="E198" s="5">
        <f t="shared" si="42"/>
        <v>-8685.1948056660713</v>
      </c>
      <c r="F198" s="5">
        <f t="shared" si="52"/>
        <v>-4508.7249944223504</v>
      </c>
      <c r="G198" s="5">
        <f t="shared" si="53"/>
        <v>-4176.4698112437191</v>
      </c>
      <c r="H198" s="5">
        <f t="shared" si="43"/>
        <v>-4490.1605739581892</v>
      </c>
      <c r="I198" s="5">
        <f t="shared" si="44"/>
        <v>-598.68807652775865</v>
      </c>
      <c r="J198" s="5">
        <f t="shared" si="45"/>
        <v>-7996.4794132006264</v>
      </c>
      <c r="K198" s="5">
        <f t="shared" si="54"/>
        <v>-246586.744106244</v>
      </c>
      <c r="L198" s="5">
        <f t="shared" si="55"/>
        <v>28768.926786609245</v>
      </c>
      <c r="M198" s="5">
        <f>(D198-$J$10)+SUM($G$37:G198)+SUM($H$37:H198)+SUM($I$37:I198)+SUM($J$37:J198)+SUM($L$37:L198)-$J$20-(D198*$K$27)</f>
        <v>3024445.6595775322</v>
      </c>
      <c r="N198" s="62">
        <f>(-1*$J$10*$K$12)+SUM($E$37:E198)+SUM($H$37:H198)+SUM($I$37:I198)+SUM($J$37:J198)+K198</f>
        <v>-2695899.9223469589</v>
      </c>
      <c r="O198" s="63">
        <f>(D198-$J$10)+SUM($L$37:L198)</f>
        <v>5217013.2342793122</v>
      </c>
      <c r="P198" s="72">
        <f t="shared" si="46"/>
        <v>5.0103049887224999E-2</v>
      </c>
      <c r="Q198" s="80">
        <f t="shared" si="59"/>
        <v>-21770.522869352644</v>
      </c>
      <c r="R198" s="80">
        <f t="shared" si="56"/>
        <v>28768.926786609245</v>
      </c>
      <c r="S198" s="72"/>
      <c r="T198" s="72">
        <f t="shared" si="47"/>
        <v>0.93516576451308242</v>
      </c>
      <c r="U198" s="5">
        <f t="shared" si="60"/>
        <v>1626770.5011387172</v>
      </c>
      <c r="V198" s="5">
        <f t="shared" si="48"/>
        <v>-17267.705011387174</v>
      </c>
      <c r="W198" s="5">
        <f t="shared" si="49"/>
        <v>0</v>
      </c>
      <c r="X198" s="5">
        <f t="shared" si="61"/>
        <v>0</v>
      </c>
      <c r="Y198" s="12">
        <f t="shared" si="50"/>
        <v>1509502.79612733</v>
      </c>
      <c r="Z198" s="75">
        <f>(-1*$J$10*$K$12)+V198+SUM($W$37:W198)</f>
        <v>-169617.99682916264</v>
      </c>
      <c r="AA198" s="66">
        <f>U198-$U$37+SUM($X$48:X198)</f>
        <v>1526770.5011387172</v>
      </c>
      <c r="AB198" s="70">
        <f t="shared" si="51"/>
        <v>0.17670476549949349</v>
      </c>
      <c r="AC198" s="71">
        <f t="shared" si="57"/>
        <v>8.0012294077288484</v>
      </c>
    </row>
    <row r="199" spans="1:29" hidden="1">
      <c r="A199" s="11">
        <v>37987</v>
      </c>
      <c r="B199" s="11">
        <v>42947</v>
      </c>
      <c r="C199" s="56">
        <v>14</v>
      </c>
      <c r="D199" s="12">
        <f t="shared" si="58"/>
        <v>3620772.5959386076</v>
      </c>
      <c r="E199" s="5">
        <f t="shared" si="42"/>
        <v>-8685.1948056660713</v>
      </c>
      <c r="F199" s="5">
        <f t="shared" si="52"/>
        <v>-4546.2977027092038</v>
      </c>
      <c r="G199" s="5">
        <f t="shared" si="53"/>
        <v>-4138.8971029568675</v>
      </c>
      <c r="H199" s="5">
        <f t="shared" si="43"/>
        <v>-4525.9657449232591</v>
      </c>
      <c r="I199" s="5">
        <f t="shared" si="44"/>
        <v>-603.46209932310126</v>
      </c>
      <c r="J199" s="5">
        <f t="shared" si="45"/>
        <v>-7995.2467541564656</v>
      </c>
      <c r="K199" s="5">
        <f t="shared" si="54"/>
        <v>-248090.56128677691</v>
      </c>
      <c r="L199" s="5">
        <f t="shared" si="55"/>
        <v>28768.926786609245</v>
      </c>
      <c r="M199" s="5">
        <f>(D199-$J$10)+SUM($G$37:G199)+SUM($H$37:H199)+SUM($I$37:I199)+SUM($J$37:J199)+SUM($L$37:L199)-$J$20-(D199*$K$27)</f>
        <v>3063091.3342543044</v>
      </c>
      <c r="N199" s="62">
        <f>(-1*$J$10*$K$12)+SUM($E$37:E199)+SUM($H$37:H199)+SUM($I$37:I199)+SUM($J$37:J199)+K199</f>
        <v>-2719213.6089315605</v>
      </c>
      <c r="O199" s="63">
        <f>(D199-$J$10)+SUM($L$37:L199)</f>
        <v>5274426.2978379773</v>
      </c>
      <c r="P199" s="72">
        <f t="shared" si="46"/>
        <v>4.9962575425714466E-2</v>
      </c>
      <c r="Q199" s="80">
        <f t="shared" si="59"/>
        <v>-21809.869404068901</v>
      </c>
      <c r="R199" s="80">
        <f t="shared" si="56"/>
        <v>28768.926786609245</v>
      </c>
      <c r="S199" s="72"/>
      <c r="T199" s="72">
        <f t="shared" si="47"/>
        <v>0.9396881070738744</v>
      </c>
      <c r="U199" s="5">
        <f t="shared" si="60"/>
        <v>1651675.4961357333</v>
      </c>
      <c r="V199" s="5">
        <f t="shared" si="48"/>
        <v>-17516.754961357332</v>
      </c>
      <c r="W199" s="5">
        <f t="shared" si="49"/>
        <v>0</v>
      </c>
      <c r="X199" s="5">
        <f t="shared" si="61"/>
        <v>0</v>
      </c>
      <c r="Y199" s="12">
        <f t="shared" si="50"/>
        <v>1534158.7411743761</v>
      </c>
      <c r="Z199" s="75">
        <f>(-1*$J$10*$K$12)+V199+SUM($W$37:W199)</f>
        <v>-169867.0467791328</v>
      </c>
      <c r="AA199" s="66">
        <f>U199-$U$37+SUM($X$48:X199)</f>
        <v>1551675.4961357333</v>
      </c>
      <c r="AB199" s="70">
        <f t="shared" si="51"/>
        <v>0.17678213708788548</v>
      </c>
      <c r="AC199" s="71">
        <f t="shared" si="57"/>
        <v>8.134646922738801</v>
      </c>
    </row>
    <row r="200" spans="1:29" hidden="1">
      <c r="A200" s="11">
        <v>37987</v>
      </c>
      <c r="B200" s="11">
        <v>42978</v>
      </c>
      <c r="C200" s="56">
        <v>14</v>
      </c>
      <c r="D200" s="12">
        <f t="shared" si="58"/>
        <v>3649645.1450797482</v>
      </c>
      <c r="E200" s="5">
        <f t="shared" si="42"/>
        <v>-8685.1948056660713</v>
      </c>
      <c r="F200" s="5">
        <f t="shared" si="52"/>
        <v>-4584.1835168984462</v>
      </c>
      <c r="G200" s="5">
        <f t="shared" si="53"/>
        <v>-4101.0112887676241</v>
      </c>
      <c r="H200" s="5">
        <f t="shared" si="43"/>
        <v>-4562.0564313496852</v>
      </c>
      <c r="I200" s="5">
        <f t="shared" si="44"/>
        <v>-608.27419084662472</v>
      </c>
      <c r="J200" s="5">
        <f t="shared" si="45"/>
        <v>-7994.0097990145778</v>
      </c>
      <c r="K200" s="5">
        <f t="shared" si="54"/>
        <v>-249606.3701166868</v>
      </c>
      <c r="L200" s="5">
        <f t="shared" si="55"/>
        <v>28768.926786609245</v>
      </c>
      <c r="M200" s="5">
        <f>(D200-$J$10)+SUM($G$37:G200)+SUM($H$37:H200)+SUM($I$37:I200)+SUM($J$37:J200)+SUM($L$37:L200)-$J$20-(D200*$K$27)</f>
        <v>3101951.6496421662</v>
      </c>
      <c r="N200" s="62">
        <f>(-1*$J$10*$K$12)+SUM($E$37:E200)+SUM($H$37:H200)+SUM($I$37:I200)+SUM($J$37:J200)+K200</f>
        <v>-2742578.9529883475</v>
      </c>
      <c r="O200" s="63">
        <f>(D200-$J$10)+SUM($L$37:L200)</f>
        <v>5332067.7737657279</v>
      </c>
      <c r="P200" s="72">
        <f t="shared" si="46"/>
        <v>4.9822253653477484E-2</v>
      </c>
      <c r="Q200" s="80">
        <f t="shared" si="59"/>
        <v>-21849.53522687696</v>
      </c>
      <c r="R200" s="80">
        <f t="shared" si="56"/>
        <v>28768.926786609245</v>
      </c>
      <c r="S200" s="72"/>
      <c r="T200" s="72">
        <f t="shared" si="47"/>
        <v>0.94418022786758493</v>
      </c>
      <c r="U200" s="5">
        <f t="shared" si="60"/>
        <v>1676961.7734189522</v>
      </c>
      <c r="V200" s="5">
        <f t="shared" si="48"/>
        <v>-17769.617734189524</v>
      </c>
      <c r="W200" s="5">
        <f t="shared" si="49"/>
        <v>0</v>
      </c>
      <c r="X200" s="5">
        <f t="shared" si="61"/>
        <v>0</v>
      </c>
      <c r="Y200" s="12">
        <f t="shared" si="50"/>
        <v>1559192.1556847626</v>
      </c>
      <c r="Z200" s="75">
        <f>(-1*$J$10*$K$12)+V200+SUM($W$37:W200)</f>
        <v>-170119.90955196501</v>
      </c>
      <c r="AA200" s="66">
        <f>U200-$U$37+SUM($X$48:X200)</f>
        <v>1576961.7734189522</v>
      </c>
      <c r="AB200" s="70">
        <f t="shared" si="51"/>
        <v>0.17685544562575997</v>
      </c>
      <c r="AC200" s="71">
        <f t="shared" si="57"/>
        <v>8.269707335091498</v>
      </c>
    </row>
    <row r="201" spans="1:29" hidden="1">
      <c r="A201" s="11">
        <v>37987</v>
      </c>
      <c r="B201" s="11">
        <v>43008</v>
      </c>
      <c r="C201" s="56">
        <v>14</v>
      </c>
      <c r="D201" s="12">
        <f t="shared" si="58"/>
        <v>3678747.927982281</v>
      </c>
      <c r="E201" s="5">
        <f t="shared" si="42"/>
        <v>-8685.1948056660713</v>
      </c>
      <c r="F201" s="5">
        <f t="shared" si="52"/>
        <v>-4622.3850462059345</v>
      </c>
      <c r="G201" s="5">
        <f t="shared" si="53"/>
        <v>-4062.8097594601368</v>
      </c>
      <c r="H201" s="5">
        <f t="shared" si="43"/>
        <v>-4598.434909977851</v>
      </c>
      <c r="I201" s="5">
        <f t="shared" si="44"/>
        <v>-613.1246546637135</v>
      </c>
      <c r="J201" s="5">
        <f t="shared" si="45"/>
        <v>-7992.7685596280935</v>
      </c>
      <c r="K201" s="5">
        <f t="shared" si="54"/>
        <v>-251134.26621906977</v>
      </c>
      <c r="L201" s="5">
        <f t="shared" si="55"/>
        <v>28768.926786609245</v>
      </c>
      <c r="M201" s="5">
        <f>(D201-$J$10)+SUM($G$37:G201)+SUM($H$37:H201)+SUM($I$37:I201)+SUM($J$37:J201)+SUM($L$37:L201)-$J$20-(D201*$K$27)</f>
        <v>3141028.3253451954</v>
      </c>
      <c r="N201" s="62">
        <f>(-1*$J$10*$K$12)+SUM($E$37:E201)+SUM($H$37:H201)+SUM($I$37:I201)+SUM($J$37:J201)+K201</f>
        <v>-2765996.372020666</v>
      </c>
      <c r="O201" s="63">
        <f>(D201-$J$10)+SUM($L$37:L201)</f>
        <v>5389939.4834548701</v>
      </c>
      <c r="P201" s="72">
        <f t="shared" si="46"/>
        <v>4.9692263302313952E-2</v>
      </c>
      <c r="Q201" s="80">
        <f t="shared" si="59"/>
        <v>-21889.522929935731</v>
      </c>
      <c r="R201" s="80">
        <f t="shared" si="56"/>
        <v>28768.926786609245</v>
      </c>
      <c r="S201" s="72"/>
      <c r="T201" s="72">
        <f t="shared" si="47"/>
        <v>0.94864300545604596</v>
      </c>
      <c r="U201" s="5">
        <f t="shared" si="60"/>
        <v>1702635.1702182866</v>
      </c>
      <c r="V201" s="5">
        <f t="shared" si="48"/>
        <v>-18026.351702182867</v>
      </c>
      <c r="W201" s="5">
        <f t="shared" si="49"/>
        <v>0</v>
      </c>
      <c r="X201" s="5">
        <f t="shared" si="61"/>
        <v>0</v>
      </c>
      <c r="Y201" s="12">
        <f t="shared" si="50"/>
        <v>1584608.8185161038</v>
      </c>
      <c r="Z201" s="75">
        <f>(-1*$J$10*$K$12)+V201+SUM($W$37:W201)</f>
        <v>-170376.64351995836</v>
      </c>
      <c r="AA201" s="66">
        <f>U201-$U$37+SUM($X$48:X201)</f>
        <v>1602635.1702182866</v>
      </c>
      <c r="AB201" s="70">
        <f t="shared" si="51"/>
        <v>0.17696295300692849</v>
      </c>
      <c r="AC201" s="71">
        <f t="shared" si="57"/>
        <v>8.4064253004875606</v>
      </c>
    </row>
    <row r="202" spans="1:29" hidden="1">
      <c r="A202" s="11">
        <v>37987</v>
      </c>
      <c r="B202" s="11">
        <v>43039</v>
      </c>
      <c r="C202" s="56">
        <v>14</v>
      </c>
      <c r="D202" s="12">
        <f t="shared" si="58"/>
        <v>3708082.7805625503</v>
      </c>
      <c r="E202" s="5">
        <f t="shared" si="42"/>
        <v>-8685.1948056660713</v>
      </c>
      <c r="F202" s="5">
        <f t="shared" si="52"/>
        <v>-4660.9049215909836</v>
      </c>
      <c r="G202" s="5">
        <f t="shared" si="53"/>
        <v>-4024.2898840750877</v>
      </c>
      <c r="H202" s="5">
        <f t="shared" si="43"/>
        <v>-4635.1034757031875</v>
      </c>
      <c r="I202" s="5">
        <f t="shared" si="44"/>
        <v>-618.01379676042507</v>
      </c>
      <c r="J202" s="5">
        <f t="shared" si="45"/>
        <v>-7991.5230483289233</v>
      </c>
      <c r="K202" s="5">
        <f t="shared" si="54"/>
        <v>-252674.34597953391</v>
      </c>
      <c r="L202" s="5">
        <f t="shared" si="55"/>
        <v>28768.926786609245</v>
      </c>
      <c r="M202" s="5">
        <f>(D202-$J$10)+SUM($G$37:G202)+SUM($H$37:H202)+SUM($I$37:I202)+SUM($J$37:J202)+SUM($L$37:L202)-$J$20-(D202*$K$27)</f>
        <v>3180323.0947467424</v>
      </c>
      <c r="N202" s="62">
        <f>(-1*$J$10*$K$12)+SUM($E$37:E202)+SUM($H$37:H202)+SUM($I$37:I202)+SUM($J$37:J202)+K202</f>
        <v>-2789466.2869075891</v>
      </c>
      <c r="O202" s="63">
        <f>(D202-$J$10)+SUM($L$37:L202)</f>
        <v>5448043.2628217489</v>
      </c>
      <c r="P202" s="72">
        <f t="shared" si="46"/>
        <v>4.9552279126746743E-2</v>
      </c>
      <c r="Q202" s="80">
        <f t="shared" si="59"/>
        <v>-21929.835126458605</v>
      </c>
      <c r="R202" s="80">
        <f t="shared" si="56"/>
        <v>28768.926786609245</v>
      </c>
      <c r="S202" s="72"/>
      <c r="T202" s="72">
        <f t="shared" si="47"/>
        <v>0.9530772923810692</v>
      </c>
      <c r="U202" s="5">
        <f t="shared" si="60"/>
        <v>1728701.6131285483</v>
      </c>
      <c r="V202" s="5">
        <f t="shared" si="48"/>
        <v>-18287.016131285483</v>
      </c>
      <c r="W202" s="5">
        <f t="shared" si="49"/>
        <v>0</v>
      </c>
      <c r="X202" s="5">
        <f t="shared" si="61"/>
        <v>0</v>
      </c>
      <c r="Y202" s="12">
        <f t="shared" si="50"/>
        <v>1610414.5969972627</v>
      </c>
      <c r="Z202" s="75">
        <f>(-1*$J$10*$K$12)+V202+SUM($W$37:W202)</f>
        <v>-170637.30794906098</v>
      </c>
      <c r="AA202" s="66">
        <f>U202-$U$37+SUM($X$48:X202)</f>
        <v>1628701.6131285483</v>
      </c>
      <c r="AB202" s="70">
        <f t="shared" si="51"/>
        <v>0.17702814259627531</v>
      </c>
      <c r="AC202" s="71">
        <f t="shared" si="57"/>
        <v>8.5448154492378166</v>
      </c>
    </row>
    <row r="203" spans="1:29" hidden="1">
      <c r="A203" s="11">
        <v>37987</v>
      </c>
      <c r="B203" s="11">
        <v>43069</v>
      </c>
      <c r="C203" s="56">
        <v>14</v>
      </c>
      <c r="D203" s="12">
        <f t="shared" si="58"/>
        <v>3737651.5533767561</v>
      </c>
      <c r="E203" s="5">
        <f t="shared" si="42"/>
        <v>-8685.1948056660713</v>
      </c>
      <c r="F203" s="5">
        <f t="shared" si="52"/>
        <v>-4699.7457959375752</v>
      </c>
      <c r="G203" s="5">
        <f t="shared" si="53"/>
        <v>-3985.4490097284956</v>
      </c>
      <c r="H203" s="5">
        <f t="shared" si="43"/>
        <v>-4672.0644417209451</v>
      </c>
      <c r="I203" s="5">
        <f t="shared" si="44"/>
        <v>-622.94192556279268</v>
      </c>
      <c r="J203" s="5">
        <f t="shared" si="45"/>
        <v>-7990.2732779347743</v>
      </c>
      <c r="K203" s="5">
        <f t="shared" si="54"/>
        <v>-254226.70655227971</v>
      </c>
      <c r="L203" s="5">
        <f t="shared" si="55"/>
        <v>28768.926786609245</v>
      </c>
      <c r="M203" s="5">
        <f>(D203-$J$10)+SUM($G$37:G203)+SUM($H$37:H203)+SUM($I$37:I203)+SUM($J$37:J203)+SUM($L$37:L203)-$J$20-(D203*$K$27)</f>
        <v>3219837.705119865</v>
      </c>
      <c r="N203" s="62">
        <f>(-1*$J$10*$K$12)+SUM($E$37:E203)+SUM($H$37:H203)+SUM($I$37:I203)+SUM($J$37:J203)+K203</f>
        <v>-2812989.1219312195</v>
      </c>
      <c r="O203" s="63">
        <f>(D203-$J$10)+SUM($L$37:L203)</f>
        <v>5506380.9624225637</v>
      </c>
      <c r="P203" s="72">
        <f t="shared" si="46"/>
        <v>4.9422526828025559E-2</v>
      </c>
      <c r="Q203" s="80">
        <f t="shared" si="59"/>
        <v>-21970.474450884583</v>
      </c>
      <c r="R203" s="80">
        <f t="shared" si="56"/>
        <v>28768.926786609245</v>
      </c>
      <c r="S203" s="72"/>
      <c r="T203" s="72">
        <f t="shared" si="47"/>
        <v>0.95748391612770711</v>
      </c>
      <c r="U203" s="5">
        <f t="shared" si="60"/>
        <v>1755167.1194775775</v>
      </c>
      <c r="V203" s="5">
        <f t="shared" si="48"/>
        <v>-18551.671194775776</v>
      </c>
      <c r="W203" s="5">
        <f t="shared" si="49"/>
        <v>0</v>
      </c>
      <c r="X203" s="5">
        <f t="shared" si="61"/>
        <v>0</v>
      </c>
      <c r="Y203" s="12">
        <f t="shared" si="50"/>
        <v>1636615.4482828018</v>
      </c>
      <c r="Z203" s="75">
        <f>(-1*$J$10*$K$12)+V203+SUM($W$37:W203)</f>
        <v>-170901.96301255125</v>
      </c>
      <c r="AA203" s="66">
        <f>U203-$U$37+SUM($X$48:X203)</f>
        <v>1655167.1194775775</v>
      </c>
      <c r="AB203" s="70">
        <f t="shared" si="51"/>
        <v>0.17712725747868199</v>
      </c>
      <c r="AC203" s="71">
        <f t="shared" si="57"/>
        <v>8.6848923809963505</v>
      </c>
    </row>
    <row r="204" spans="1:29">
      <c r="A204" s="11">
        <v>37987</v>
      </c>
      <c r="B204" s="11">
        <v>43100</v>
      </c>
      <c r="C204" s="56">
        <v>14</v>
      </c>
      <c r="D204" s="12">
        <f t="shared" si="58"/>
        <v>3767456.1117376927</v>
      </c>
      <c r="E204" s="5">
        <f t="shared" si="42"/>
        <v>-8685.1948056660713</v>
      </c>
      <c r="F204" s="5">
        <f t="shared" si="52"/>
        <v>-4738.9103442370551</v>
      </c>
      <c r="G204" s="5">
        <f t="shared" si="53"/>
        <v>-3946.2844614290161</v>
      </c>
      <c r="H204" s="5">
        <f t="shared" si="43"/>
        <v>-4709.3201396721151</v>
      </c>
      <c r="I204" s="5">
        <f t="shared" si="44"/>
        <v>-627.90935195628219</v>
      </c>
      <c r="J204" s="5">
        <f t="shared" si="45"/>
        <v>-7989.0192617562507</v>
      </c>
      <c r="K204" s="5">
        <f t="shared" si="54"/>
        <v>-255791.4458662289</v>
      </c>
      <c r="L204" s="5">
        <f t="shared" si="55"/>
        <v>28768.926786609245</v>
      </c>
      <c r="M204" s="5">
        <f>(D204-$J$10)+SUM($G$37:G204)+SUM($H$37:H204)+SUM($I$37:I204)+SUM($J$37:J204)+SUM($L$37:L204)-$J$20-(D204*$K$27)</f>
        <v>3259573.9177386481</v>
      </c>
      <c r="N204" s="62">
        <f>(-1*$J$10*$K$12)+SUM($E$37:E204)+SUM($H$37:H204)+SUM($I$37:I204)+SUM($J$37:J204)+K204</f>
        <v>-2836565.3048042194</v>
      </c>
      <c r="O204" s="63">
        <f>(D204-$J$10)+SUM($L$37:L204)</f>
        <v>5564954.4475701097</v>
      </c>
      <c r="P204" s="72">
        <f t="shared" si="46"/>
        <v>4.9283033347259482E-2</v>
      </c>
      <c r="Q204" s="80">
        <f t="shared" si="59"/>
        <v>-22011.44355905072</v>
      </c>
      <c r="R204" s="80">
        <f t="shared" si="56"/>
        <v>28768.926786609245</v>
      </c>
      <c r="S204" s="72"/>
      <c r="T204" s="72">
        <f t="shared" si="47"/>
        <v>0.96186368004462519</v>
      </c>
      <c r="U204" s="5">
        <f t="shared" si="60"/>
        <v>1782037.7987153176</v>
      </c>
      <c r="V204" s="5">
        <f t="shared" si="48"/>
        <v>-18820.377987153177</v>
      </c>
      <c r="W204" s="5">
        <f t="shared" si="49"/>
        <v>0</v>
      </c>
      <c r="X204" s="5">
        <f t="shared" si="61"/>
        <v>0</v>
      </c>
      <c r="Y204" s="12">
        <f t="shared" si="50"/>
        <v>1663217.4207281645</v>
      </c>
      <c r="Z204" s="75">
        <f>(-1*$J$10*$K$12)+V204+SUM($W$37:W204)</f>
        <v>-171170.66980492865</v>
      </c>
      <c r="AA204" s="66">
        <f>U204-$U$37+SUM($X$48:X204)</f>
        <v>1682037.7987153176</v>
      </c>
      <c r="AB204" s="70">
        <f t="shared" si="51"/>
        <v>0.17718462105254021</v>
      </c>
      <c r="AC204" s="71">
        <f t="shared" si="57"/>
        <v>8.8266706593613247</v>
      </c>
    </row>
    <row r="205" spans="1:29" hidden="1">
      <c r="A205" s="11">
        <v>37987</v>
      </c>
      <c r="B205" s="11">
        <v>43131</v>
      </c>
      <c r="C205" s="56">
        <v>15</v>
      </c>
      <c r="D205" s="12">
        <f t="shared" si="58"/>
        <v>3797498.3358324207</v>
      </c>
      <c r="E205" s="5">
        <f t="shared" si="42"/>
        <v>-8685.1948056660713</v>
      </c>
      <c r="F205" s="5">
        <f t="shared" si="52"/>
        <v>-4778.4012637723636</v>
      </c>
      <c r="G205" s="5">
        <f t="shared" si="53"/>
        <v>-3906.7935418937072</v>
      </c>
      <c r="H205" s="5">
        <f t="shared" si="43"/>
        <v>-4746.8729197905259</v>
      </c>
      <c r="I205" s="5">
        <f t="shared" si="44"/>
        <v>-632.91638930540341</v>
      </c>
      <c r="J205" s="5">
        <f t="shared" si="45"/>
        <v>-9167.2870118550218</v>
      </c>
      <c r="K205" s="5">
        <f t="shared" si="54"/>
        <v>-257368.66263120211</v>
      </c>
      <c r="L205" s="5">
        <f t="shared" si="55"/>
        <v>31645.819465270175</v>
      </c>
      <c r="M205" s="5">
        <f>(D205-$J$10)+SUM($G$37:G205)+SUM($H$37:H205)+SUM($I$37:I205)+SUM($J$37:J205)+SUM($L$37:L205)-$J$20-(D205*$K$27)</f>
        <v>3301230.8746708292</v>
      </c>
      <c r="N205" s="62">
        <f>(-1*$J$10*$K$12)+SUM($E$37:E205)+SUM($H$37:H205)+SUM($I$37:I205)+SUM($J$37:J205)+K205</f>
        <v>-2861374.7926958096</v>
      </c>
      <c r="O205" s="63">
        <f>(D205-$J$10)+SUM($L$37:L205)</f>
        <v>5626642.491130108</v>
      </c>
      <c r="P205" s="72">
        <f t="shared" si="46"/>
        <v>4.9151259858778516E-2</v>
      </c>
      <c r="Q205" s="80">
        <f t="shared" si="59"/>
        <v>-23232.271126617023</v>
      </c>
      <c r="R205" s="80">
        <f t="shared" si="56"/>
        <v>31645.819465270175</v>
      </c>
      <c r="S205" s="72"/>
      <c r="T205" s="72">
        <f t="shared" si="47"/>
        <v>0.96641226640185607</v>
      </c>
      <c r="U205" s="5">
        <f t="shared" si="60"/>
        <v>1809319.8538241556</v>
      </c>
      <c r="V205" s="5">
        <f t="shared" si="48"/>
        <v>-19093.198538241555</v>
      </c>
      <c r="W205" s="5">
        <f t="shared" si="49"/>
        <v>0</v>
      </c>
      <c r="X205" s="5">
        <f t="shared" si="61"/>
        <v>0</v>
      </c>
      <c r="Y205" s="12">
        <f t="shared" si="50"/>
        <v>1690226.6552859142</v>
      </c>
      <c r="Z205" s="75">
        <f>(-1*$J$10*$K$12)+V205+SUM($W$37:W205)</f>
        <v>-171443.49035601702</v>
      </c>
      <c r="AA205" s="66">
        <f>U205-$U$37+SUM($X$48:X205)</f>
        <v>1709319.8538241556</v>
      </c>
      <c r="AB205" s="70">
        <f t="shared" si="51"/>
        <v>0.17723828286540771</v>
      </c>
      <c r="AC205" s="71">
        <f t="shared" si="57"/>
        <v>8.970164806342936</v>
      </c>
    </row>
    <row r="206" spans="1:29" hidden="1">
      <c r="A206" s="11">
        <v>37987</v>
      </c>
      <c r="B206" s="11">
        <v>43159</v>
      </c>
      <c r="C206" s="56">
        <v>15</v>
      </c>
      <c r="D206" s="12">
        <f t="shared" si="58"/>
        <v>3827780.1208408768</v>
      </c>
      <c r="E206" s="5">
        <f t="shared" si="42"/>
        <v>-8685.1948056660713</v>
      </c>
      <c r="F206" s="5">
        <f t="shared" si="52"/>
        <v>-4818.2212743037999</v>
      </c>
      <c r="G206" s="5">
        <f t="shared" si="53"/>
        <v>-3866.9735313622709</v>
      </c>
      <c r="H206" s="5">
        <f t="shared" si="43"/>
        <v>-4784.725151051096</v>
      </c>
      <c r="I206" s="5">
        <f t="shared" si="44"/>
        <v>-637.96335347347951</v>
      </c>
      <c r="J206" s="5">
        <f t="shared" si="45"/>
        <v>-9166.0245460471633</v>
      </c>
      <c r="K206" s="5">
        <f t="shared" si="54"/>
        <v>-258958.45634414605</v>
      </c>
      <c r="L206" s="5">
        <f t="shared" si="55"/>
        <v>31645.819465270175</v>
      </c>
      <c r="M206" s="5">
        <f>(D206-$J$10)+SUM($G$37:G206)+SUM($H$37:H206)+SUM($I$37:I206)+SUM($J$37:J206)+SUM($L$37:L206)-$J$20-(D206*$K$27)</f>
        <v>3343112.9988496769</v>
      </c>
      <c r="N206" s="62">
        <f>(-1*$J$10*$K$12)+SUM($E$37:E206)+SUM($H$37:H206)+SUM($I$37:I206)+SUM($J$37:J206)+K206</f>
        <v>-2886238.494264992</v>
      </c>
      <c r="O206" s="63">
        <f>(D206-$J$10)+SUM($L$37:L206)</f>
        <v>5688570.0956038348</v>
      </c>
      <c r="P206" s="72">
        <f t="shared" si="46"/>
        <v>4.9048595778908896E-2</v>
      </c>
      <c r="Q206" s="80">
        <f t="shared" si="59"/>
        <v>-23273.907856237813</v>
      </c>
      <c r="R206" s="80">
        <f t="shared" si="56"/>
        <v>31645.819465270175</v>
      </c>
      <c r="S206" s="72"/>
      <c r="T206" s="72">
        <f t="shared" si="47"/>
        <v>0.9709286349368309</v>
      </c>
      <c r="U206" s="5">
        <f t="shared" si="60"/>
        <v>1837019.5827508545</v>
      </c>
      <c r="V206" s="5">
        <f t="shared" si="48"/>
        <v>-19370.195827508545</v>
      </c>
      <c r="W206" s="5">
        <f t="shared" si="49"/>
        <v>0</v>
      </c>
      <c r="X206" s="5">
        <f t="shared" si="61"/>
        <v>0</v>
      </c>
      <c r="Y206" s="12">
        <f t="shared" si="50"/>
        <v>1717649.386923346</v>
      </c>
      <c r="Z206" s="75">
        <f>(-1*$J$10*$K$12)+V206+SUM($W$37:W206)</f>
        <v>-171720.48764528404</v>
      </c>
      <c r="AA206" s="66">
        <f>U206-$U$37+SUM($X$48:X206)</f>
        <v>1737019.5827508545</v>
      </c>
      <c r="AB206" s="70">
        <f t="shared" si="51"/>
        <v>0.17739976870796256</v>
      </c>
      <c r="AC206" s="71">
        <f t="shared" si="57"/>
        <v>9.1153892966979253</v>
      </c>
    </row>
    <row r="207" spans="1:29" hidden="1">
      <c r="A207" s="11">
        <v>37987</v>
      </c>
      <c r="B207" s="11">
        <v>43190</v>
      </c>
      <c r="C207" s="56">
        <v>15</v>
      </c>
      <c r="D207" s="12">
        <f t="shared" si="58"/>
        <v>3858303.377055428</v>
      </c>
      <c r="E207" s="5">
        <f t="shared" si="42"/>
        <v>-8685.1948056660713</v>
      </c>
      <c r="F207" s="5">
        <f t="shared" si="52"/>
        <v>-4858.3731182563315</v>
      </c>
      <c r="G207" s="5">
        <f t="shared" si="53"/>
        <v>-3826.8216874097398</v>
      </c>
      <c r="H207" s="5">
        <f t="shared" si="43"/>
        <v>-4822.8792213192846</v>
      </c>
      <c r="I207" s="5">
        <f t="shared" si="44"/>
        <v>-643.05056284257137</v>
      </c>
      <c r="J207" s="5">
        <f t="shared" si="45"/>
        <v>-9164.7578774164176</v>
      </c>
      <c r="K207" s="5">
        <f t="shared" si="54"/>
        <v>-260560.92729540999</v>
      </c>
      <c r="L207" s="5">
        <f t="shared" si="55"/>
        <v>31645.819465270175</v>
      </c>
      <c r="M207" s="5">
        <f>(D207-$J$10)+SUM($G$37:G207)+SUM($H$37:H207)+SUM($I$37:I207)+SUM($J$37:J207)+SUM($L$37:L207)-$J$20-(D207*$K$27)</f>
        <v>3385222.0942292465</v>
      </c>
      <c r="N207" s="62">
        <f>(-1*$J$10*$K$12)+SUM($E$37:E207)+SUM($H$37:H207)+SUM($I$37:I207)+SUM($J$37:J207)+K207</f>
        <v>-2911156.8476834996</v>
      </c>
      <c r="O207" s="63">
        <f>(D207-$J$10)+SUM($L$37:L207)</f>
        <v>5750739.1712836558</v>
      </c>
      <c r="P207" s="72">
        <f t="shared" si="46"/>
        <v>4.8916593737259095E-2</v>
      </c>
      <c r="Q207" s="80">
        <f t="shared" si="59"/>
        <v>-23315.882467244344</v>
      </c>
      <c r="R207" s="80">
        <f t="shared" si="56"/>
        <v>31645.819465270175</v>
      </c>
      <c r="S207" s="72"/>
      <c r="T207" s="72">
        <f t="shared" si="47"/>
        <v>0.97541371769772645</v>
      </c>
      <c r="U207" s="5">
        <f t="shared" si="60"/>
        <v>1865143.3798604072</v>
      </c>
      <c r="V207" s="5">
        <f t="shared" si="48"/>
        <v>-19651.433798604074</v>
      </c>
      <c r="W207" s="5">
        <f t="shared" si="49"/>
        <v>0</v>
      </c>
      <c r="X207" s="5">
        <f t="shared" si="61"/>
        <v>0</v>
      </c>
      <c r="Y207" s="12">
        <f t="shared" si="50"/>
        <v>1745491.946061803</v>
      </c>
      <c r="Z207" s="75">
        <f>(-1*$J$10*$K$12)+V207+SUM($W$37:W207)</f>
        <v>-172001.72561637955</v>
      </c>
      <c r="AA207" s="66">
        <f>U207-$U$37+SUM($X$48:X207)</f>
        <v>1765143.3798604072</v>
      </c>
      <c r="AB207" s="70">
        <f t="shared" si="51"/>
        <v>0.1774455863878297</v>
      </c>
      <c r="AC207" s="71">
        <f t="shared" si="57"/>
        <v>9.2623585521302143</v>
      </c>
    </row>
    <row r="208" spans="1:29" hidden="1">
      <c r="A208" s="11">
        <v>37987</v>
      </c>
      <c r="B208" s="11">
        <v>43220</v>
      </c>
      <c r="C208" s="56">
        <v>15</v>
      </c>
      <c r="D208" s="12">
        <f t="shared" si="58"/>
        <v>3889070.0300013814</v>
      </c>
      <c r="E208" s="5">
        <f t="shared" si="42"/>
        <v>-8685.1948056660713</v>
      </c>
      <c r="F208" s="5">
        <f t="shared" si="52"/>
        <v>-4898.8595609084678</v>
      </c>
      <c r="G208" s="5">
        <f t="shared" si="53"/>
        <v>-3786.335244757603</v>
      </c>
      <c r="H208" s="5">
        <f t="shared" si="43"/>
        <v>-4861.3375375017267</v>
      </c>
      <c r="I208" s="5">
        <f t="shared" si="44"/>
        <v>-648.1783383335636</v>
      </c>
      <c r="J208" s="5">
        <f t="shared" si="45"/>
        <v>-9163.4870213176855</v>
      </c>
      <c r="K208" s="5">
        <f t="shared" si="54"/>
        <v>-262176.17657507258</v>
      </c>
      <c r="L208" s="5">
        <f t="shared" si="55"/>
        <v>31645.819465270175</v>
      </c>
      <c r="M208" s="5">
        <f>(D208-$J$10)+SUM($G$37:G208)+SUM($H$37:H208)+SUM($I$37:I208)+SUM($J$37:J208)+SUM($L$37:L208)-$J$20-(D208*$K$27)</f>
        <v>3427559.9792188969</v>
      </c>
      <c r="N208" s="62">
        <f>(-1*$J$10*$K$12)+SUM($E$37:E208)+SUM($H$37:H208)+SUM($I$37:I208)+SUM($J$37:J208)+K208</f>
        <v>-2936130.2946659815</v>
      </c>
      <c r="O208" s="63">
        <f>(D208-$J$10)+SUM($L$37:L208)</f>
        <v>5813151.6436948795</v>
      </c>
      <c r="P208" s="72">
        <f t="shared" si="46"/>
        <v>4.879421864363552E-2</v>
      </c>
      <c r="Q208" s="80">
        <f t="shared" si="59"/>
        <v>-23358.197702819045</v>
      </c>
      <c r="R208" s="80">
        <f t="shared" si="56"/>
        <v>31645.819465270175</v>
      </c>
      <c r="S208" s="72"/>
      <c r="T208" s="72">
        <f t="shared" si="47"/>
        <v>0.97986841873316521</v>
      </c>
      <c r="U208" s="5">
        <f t="shared" si="60"/>
        <v>1893697.7374121491</v>
      </c>
      <c r="V208" s="5">
        <f t="shared" si="48"/>
        <v>-19936.977374121492</v>
      </c>
      <c r="W208" s="5">
        <f t="shared" si="49"/>
        <v>0</v>
      </c>
      <c r="X208" s="5">
        <f t="shared" si="61"/>
        <v>0</v>
      </c>
      <c r="Y208" s="12">
        <f t="shared" si="50"/>
        <v>1773760.7600380275</v>
      </c>
      <c r="Z208" s="75">
        <f>(-1*$J$10*$K$12)+V208+SUM($W$37:W208)</f>
        <v>-172287.26919189695</v>
      </c>
      <c r="AA208" s="66">
        <f>U208-$U$37+SUM($X$48:X208)</f>
        <v>1793697.7374121491</v>
      </c>
      <c r="AB208" s="70">
        <f t="shared" si="51"/>
        <v>0.17752465953458413</v>
      </c>
      <c r="AC208" s="71">
        <f t="shared" si="57"/>
        <v>9.411086935357325</v>
      </c>
    </row>
    <row r="209" spans="1:29" hidden="1">
      <c r="A209" s="11">
        <v>37987</v>
      </c>
      <c r="B209" s="11">
        <v>43251</v>
      </c>
      <c r="C209" s="56">
        <v>15</v>
      </c>
      <c r="D209" s="12">
        <f t="shared" si="58"/>
        <v>3920082.0205584536</v>
      </c>
      <c r="E209" s="5">
        <f t="shared" si="42"/>
        <v>-8685.1948056660713</v>
      </c>
      <c r="F209" s="5">
        <f t="shared" si="52"/>
        <v>-4939.6833905827052</v>
      </c>
      <c r="G209" s="5">
        <f t="shared" si="53"/>
        <v>-3745.5114150833647</v>
      </c>
      <c r="H209" s="5">
        <f t="shared" si="43"/>
        <v>-4900.1025256980674</v>
      </c>
      <c r="I209" s="5">
        <f t="shared" si="44"/>
        <v>-653.34700342640895</v>
      </c>
      <c r="J209" s="5">
        <f t="shared" si="45"/>
        <v>-9162.2119936355575</v>
      </c>
      <c r="K209" s="5">
        <f t="shared" si="54"/>
        <v>-263804.30607931886</v>
      </c>
      <c r="L209" s="5">
        <f t="shared" si="55"/>
        <v>31645.819465270175</v>
      </c>
      <c r="M209" s="5">
        <f>(D209-$J$10)+SUM($G$37:G209)+SUM($H$37:H209)+SUM($I$37:I209)+SUM($J$37:J209)+SUM($L$37:L209)-$J$20-(D209*$K$27)</f>
        <v>3470128.4867991498</v>
      </c>
      <c r="N209" s="62">
        <f>(-1*$J$10*$K$12)+SUM($E$37:E209)+SUM($H$37:H209)+SUM($I$37:I209)+SUM($J$37:J209)+K209</f>
        <v>-2961159.2804986537</v>
      </c>
      <c r="O209" s="63">
        <f>(D209-$J$10)+SUM($L$37:L209)</f>
        <v>5875809.4537172224</v>
      </c>
      <c r="P209" s="72">
        <f t="shared" si="46"/>
        <v>4.866233556309809E-2</v>
      </c>
      <c r="Q209" s="80">
        <f t="shared" si="59"/>
        <v>-23400.856328426104</v>
      </c>
      <c r="R209" s="80">
        <f t="shared" si="56"/>
        <v>31645.819465270175</v>
      </c>
      <c r="S209" s="72"/>
      <c r="T209" s="72">
        <f t="shared" si="47"/>
        <v>0.98429361514377811</v>
      </c>
      <c r="U209" s="5">
        <f t="shared" si="60"/>
        <v>1922689.2470584682</v>
      </c>
      <c r="V209" s="5">
        <f t="shared" si="48"/>
        <v>-20226.892470584684</v>
      </c>
      <c r="W209" s="5">
        <f t="shared" si="49"/>
        <v>0</v>
      </c>
      <c r="X209" s="5">
        <f t="shared" si="61"/>
        <v>0</v>
      </c>
      <c r="Y209" s="12">
        <f t="shared" si="50"/>
        <v>1802462.3545878835</v>
      </c>
      <c r="Z209" s="75">
        <f>(-1*$J$10*$K$12)+V209+SUM($W$37:W209)</f>
        <v>-172577.18428836018</v>
      </c>
      <c r="AA209" s="66">
        <f>U209-$U$37+SUM($X$48:X209)</f>
        <v>1822689.2470584682</v>
      </c>
      <c r="AB209" s="70">
        <f t="shared" si="51"/>
        <v>0.17756331145018159</v>
      </c>
      <c r="AC209" s="71">
        <f t="shared" si="57"/>
        <v>9.5615887440423553</v>
      </c>
    </row>
    <row r="210" spans="1:29" hidden="1">
      <c r="A210" s="11">
        <v>37987</v>
      </c>
      <c r="B210" s="11">
        <v>43281</v>
      </c>
      <c r="C210" s="56">
        <v>15</v>
      </c>
      <c r="D210" s="12">
        <f t="shared" si="58"/>
        <v>3951341.3050832073</v>
      </c>
      <c r="E210" s="5">
        <f t="shared" si="42"/>
        <v>-8685.1948056660713</v>
      </c>
      <c r="F210" s="5">
        <f t="shared" si="52"/>
        <v>-4980.8474188375612</v>
      </c>
      <c r="G210" s="5">
        <f t="shared" si="53"/>
        <v>-3704.3473868285096</v>
      </c>
      <c r="H210" s="5">
        <f t="shared" si="43"/>
        <v>-4939.1766313540093</v>
      </c>
      <c r="I210" s="5">
        <f t="shared" si="44"/>
        <v>-658.55688418053455</v>
      </c>
      <c r="J210" s="5">
        <f t="shared" si="45"/>
        <v>-9160.9328107919191</v>
      </c>
      <c r="K210" s="5">
        <f t="shared" si="54"/>
        <v>-265445.41851686838</v>
      </c>
      <c r="L210" s="5">
        <f t="shared" si="55"/>
        <v>31645.819465270175</v>
      </c>
      <c r="M210" s="5">
        <f>(D210-$J$10)+SUM($G$37:G210)+SUM($H$37:H210)+SUM($I$37:I210)+SUM($J$37:J210)+SUM($L$37:L210)-$J$20-(D210*$K$27)</f>
        <v>3512929.4646384693</v>
      </c>
      <c r="N210" s="62">
        <f>(-1*$J$10*$K$12)+SUM($E$37:E210)+SUM($H$37:H210)+SUM($I$37:I210)+SUM($J$37:J210)+K210</f>
        <v>-2986244.2540681963</v>
      </c>
      <c r="O210" s="63">
        <f>(D210-$J$10)+SUM($L$37:L210)</f>
        <v>5938714.5577072464</v>
      </c>
      <c r="P210" s="72">
        <f t="shared" si="46"/>
        <v>4.8539998220000956E-2</v>
      </c>
      <c r="Q210" s="80">
        <f t="shared" si="59"/>
        <v>-23443.861131992533</v>
      </c>
      <c r="R210" s="80">
        <f t="shared" si="56"/>
        <v>31645.819465270175</v>
      </c>
      <c r="S210" s="72"/>
      <c r="T210" s="72">
        <f t="shared" si="47"/>
        <v>0.9886901580863201</v>
      </c>
      <c r="U210" s="5">
        <f t="shared" si="60"/>
        <v>1952124.6013664601</v>
      </c>
      <c r="V210" s="5">
        <f t="shared" si="48"/>
        <v>-20521.2460136646</v>
      </c>
      <c r="W210" s="5">
        <f t="shared" si="49"/>
        <v>0</v>
      </c>
      <c r="X210" s="5">
        <f t="shared" si="61"/>
        <v>0</v>
      </c>
      <c r="Y210" s="12">
        <f t="shared" si="50"/>
        <v>1831603.3553527955</v>
      </c>
      <c r="Z210" s="75">
        <f>(-1*$J$10*$K$12)+V210+SUM($W$37:W210)</f>
        <v>-172871.53783144007</v>
      </c>
      <c r="AA210" s="66">
        <f>U210-$U$37+SUM($X$48:X210)</f>
        <v>1852124.6013664601</v>
      </c>
      <c r="AB210" s="70">
        <f t="shared" si="51"/>
        <v>0.17763493689583254</v>
      </c>
      <c r="AC210" s="71">
        <f t="shared" si="57"/>
        <v>9.7138782045913796</v>
      </c>
    </row>
    <row r="211" spans="1:29" hidden="1">
      <c r="A211" s="11">
        <v>37987</v>
      </c>
      <c r="B211" s="11">
        <v>43312</v>
      </c>
      <c r="C211" s="56">
        <v>15</v>
      </c>
      <c r="D211" s="12">
        <f t="shared" si="58"/>
        <v>3982849.8555324688</v>
      </c>
      <c r="E211" s="5">
        <f t="shared" si="42"/>
        <v>-8685.1948056660713</v>
      </c>
      <c r="F211" s="5">
        <f t="shared" si="52"/>
        <v>-5022.3544806612072</v>
      </c>
      <c r="G211" s="5">
        <f t="shared" si="53"/>
        <v>-3662.8403250048636</v>
      </c>
      <c r="H211" s="5">
        <f t="shared" si="43"/>
        <v>-4978.562319415586</v>
      </c>
      <c r="I211" s="5">
        <f t="shared" si="44"/>
        <v>-663.80830925541147</v>
      </c>
      <c r="J211" s="5">
        <f t="shared" si="45"/>
        <v>-9159.6494897536686</v>
      </c>
      <c r="K211" s="5">
        <f t="shared" si="54"/>
        <v>-267099.61741545459</v>
      </c>
      <c r="L211" s="5">
        <f t="shared" si="55"/>
        <v>31645.819465270175</v>
      </c>
      <c r="M211" s="5">
        <f>(D211-$J$10)+SUM($G$37:G211)+SUM($H$37:H211)+SUM($I$37:I211)+SUM($J$37:J211)+SUM($L$37:L211)-$J$20-(D211*$K$27)</f>
        <v>3555964.7752109854</v>
      </c>
      <c r="N211" s="62">
        <f>(-1*$J$10*$K$12)+SUM($E$37:E211)+SUM($H$37:H211)+SUM($I$37:I211)+SUM($J$37:J211)+K211</f>
        <v>-3011385.6678908733</v>
      </c>
      <c r="O211" s="63">
        <f>(D211-$J$10)+SUM($L$37:L211)</f>
        <v>6001868.9276217781</v>
      </c>
      <c r="P211" s="72">
        <f t="shared" si="46"/>
        <v>4.8408389634842439E-2</v>
      </c>
      <c r="Q211" s="80">
        <f t="shared" si="59"/>
        <v>-23487.214924090738</v>
      </c>
      <c r="R211" s="80">
        <f t="shared" si="56"/>
        <v>31645.819465270175</v>
      </c>
      <c r="S211" s="72"/>
      <c r="T211" s="72">
        <f t="shared" si="47"/>
        <v>0.99305887373283275</v>
      </c>
      <c r="U211" s="5">
        <f t="shared" si="60"/>
        <v>1982010.5953628793</v>
      </c>
      <c r="V211" s="5">
        <f t="shared" si="48"/>
        <v>-20820.105953628794</v>
      </c>
      <c r="W211" s="5">
        <f t="shared" si="49"/>
        <v>0</v>
      </c>
      <c r="X211" s="5">
        <f t="shared" si="61"/>
        <v>0</v>
      </c>
      <c r="Y211" s="12">
        <f t="shared" si="50"/>
        <v>1861190.4894092504</v>
      </c>
      <c r="Z211" s="75">
        <f>(-1*$J$10*$K$12)+V211+SUM($W$37:W211)</f>
        <v>-173170.39777140427</v>
      </c>
      <c r="AA211" s="66">
        <f>U211-$U$37+SUM($X$48:X211)</f>
        <v>1882010.5953628793</v>
      </c>
      <c r="AB211" s="70">
        <f t="shared" si="51"/>
        <v>0.17766665726391334</v>
      </c>
      <c r="AC211" s="71">
        <f t="shared" si="57"/>
        <v>9.8679694658162695</v>
      </c>
    </row>
    <row r="212" spans="1:29" hidden="1">
      <c r="A212" s="11">
        <v>37987</v>
      </c>
      <c r="B212" s="11">
        <v>43343</v>
      </c>
      <c r="C212" s="56">
        <v>15</v>
      </c>
      <c r="D212" s="12">
        <f t="shared" si="58"/>
        <v>4014609.6595877237</v>
      </c>
      <c r="E212" s="5">
        <f t="shared" si="42"/>
        <v>-8685.1948056660713</v>
      </c>
      <c r="F212" s="5">
        <f t="shared" si="52"/>
        <v>-5064.2074346667177</v>
      </c>
      <c r="G212" s="5">
        <f t="shared" si="53"/>
        <v>-3620.9873709993535</v>
      </c>
      <c r="H212" s="5">
        <f t="shared" si="43"/>
        <v>-5018.2620744846545</v>
      </c>
      <c r="I212" s="5">
        <f t="shared" si="44"/>
        <v>-669.10160993128727</v>
      </c>
      <c r="J212" s="5">
        <f t="shared" si="45"/>
        <v>-9158.3620480404988</v>
      </c>
      <c r="K212" s="5">
        <f t="shared" si="54"/>
        <v>-268767.0071283555</v>
      </c>
      <c r="L212" s="5">
        <f t="shared" si="55"/>
        <v>31645.819465270175</v>
      </c>
      <c r="M212" s="5">
        <f>(D212-$J$10)+SUM($G$37:G212)+SUM($H$37:H212)+SUM($I$37:I212)+SUM($J$37:J212)+SUM($L$37:L212)-$J$20-(D212*$K$27)</f>
        <v>3599236.2959151538</v>
      </c>
      <c r="N212" s="62">
        <f>(-1*$J$10*$K$12)+SUM($E$37:E212)+SUM($H$37:H212)+SUM($I$37:I212)+SUM($J$37:J212)+K212</f>
        <v>-3036583.9781418969</v>
      </c>
      <c r="O212" s="63">
        <f>(D212-$J$10)+SUM($L$37:L212)</f>
        <v>6065274.5511423033</v>
      </c>
      <c r="P212" s="72">
        <f t="shared" si="46"/>
        <v>4.827701095761356E-2</v>
      </c>
      <c r="Q212" s="80">
        <f t="shared" si="59"/>
        <v>-23530.920538122511</v>
      </c>
      <c r="R212" s="80">
        <f t="shared" si="56"/>
        <v>31645.819465270175</v>
      </c>
      <c r="S212" s="72"/>
      <c r="T212" s="72">
        <f t="shared" si="47"/>
        <v>0.99740056418715595</v>
      </c>
      <c r="U212" s="5">
        <f t="shared" si="60"/>
        <v>2012354.1281027419</v>
      </c>
      <c r="V212" s="5">
        <f t="shared" si="48"/>
        <v>-21123.541281027421</v>
      </c>
      <c r="W212" s="5">
        <f t="shared" si="49"/>
        <v>0</v>
      </c>
      <c r="X212" s="5">
        <f t="shared" si="61"/>
        <v>0</v>
      </c>
      <c r="Y212" s="12">
        <f t="shared" si="50"/>
        <v>1891230.5868217144</v>
      </c>
      <c r="Z212" s="75">
        <f>(-1*$J$10*$K$12)+V212+SUM($W$37:W212)</f>
        <v>-173473.83309880289</v>
      </c>
      <c r="AA212" s="66">
        <f>U212-$U$37+SUM($X$48:X212)</f>
        <v>1912354.1281027419</v>
      </c>
      <c r="AB212" s="70">
        <f t="shared" si="51"/>
        <v>0.17769509675248985</v>
      </c>
      <c r="AC212" s="71">
        <f t="shared" si="57"/>
        <v>10.02387659246309</v>
      </c>
    </row>
    <row r="213" spans="1:29" hidden="1">
      <c r="A213" s="11">
        <v>37987</v>
      </c>
      <c r="B213" s="11">
        <v>43373</v>
      </c>
      <c r="C213" s="56">
        <v>15</v>
      </c>
      <c r="D213" s="12">
        <f t="shared" si="58"/>
        <v>4046622.7207805095</v>
      </c>
      <c r="E213" s="5">
        <f t="shared" si="42"/>
        <v>-8685.1948056660713</v>
      </c>
      <c r="F213" s="5">
        <f t="shared" si="52"/>
        <v>-5106.4091632889395</v>
      </c>
      <c r="G213" s="5">
        <f t="shared" si="53"/>
        <v>-3578.7856423771314</v>
      </c>
      <c r="H213" s="5">
        <f t="shared" si="43"/>
        <v>-5058.2784009756369</v>
      </c>
      <c r="I213" s="5">
        <f t="shared" si="44"/>
        <v>-674.43712013008496</v>
      </c>
      <c r="J213" s="5">
        <f t="shared" si="45"/>
        <v>-9157.0705037328025</v>
      </c>
      <c r="K213" s="5">
        <f t="shared" si="54"/>
        <v>-270447.69284097676</v>
      </c>
      <c r="L213" s="5">
        <f t="shared" si="55"/>
        <v>31645.819465270175</v>
      </c>
      <c r="M213" s="5">
        <f>(D213-$J$10)+SUM($G$37:G213)+SUM($H$37:H213)+SUM($I$37:I213)+SUM($J$37:J213)+SUM($L$37:L213)-$J$20-(D213*$K$27)</f>
        <v>3642745.9191933731</v>
      </c>
      <c r="N213" s="62">
        <f>(-1*$J$10*$K$12)+SUM($E$37:E213)+SUM($H$37:H213)+SUM($I$37:I213)+SUM($J$37:J213)+K213</f>
        <v>-3061839.6446850221</v>
      </c>
      <c r="O213" s="63">
        <f>(D213-$J$10)+SUM($L$37:L213)</f>
        <v>6128933.4318003589</v>
      </c>
      <c r="P213" s="72">
        <f t="shared" si="46"/>
        <v>4.8155044739395782E-2</v>
      </c>
      <c r="Q213" s="80">
        <f t="shared" si="59"/>
        <v>-23574.980830504595</v>
      </c>
      <c r="R213" s="80">
        <f t="shared" si="56"/>
        <v>31645.819465270175</v>
      </c>
      <c r="S213" s="72"/>
      <c r="T213" s="72">
        <f t="shared" si="47"/>
        <v>1.0017160083609979</v>
      </c>
      <c r="U213" s="5">
        <f t="shared" si="60"/>
        <v>2043162.204261943</v>
      </c>
      <c r="V213" s="5">
        <f t="shared" si="48"/>
        <v>-21431.62204261943</v>
      </c>
      <c r="W213" s="5">
        <f t="shared" si="49"/>
        <v>0</v>
      </c>
      <c r="X213" s="5">
        <f t="shared" si="61"/>
        <v>0</v>
      </c>
      <c r="Y213" s="12">
        <f t="shared" si="50"/>
        <v>1921730.5822193236</v>
      </c>
      <c r="Z213" s="75">
        <f>(-1*$J$10*$K$12)+V213+SUM($W$37:W213)</f>
        <v>-173781.91386039491</v>
      </c>
      <c r="AA213" s="66">
        <f>U213-$U$37+SUM($X$48:X213)</f>
        <v>1943162.204261943</v>
      </c>
      <c r="AB213" s="70">
        <f t="shared" si="51"/>
        <v>0.17775607660697543</v>
      </c>
      <c r="AC213" s="71">
        <f t="shared" si="57"/>
        <v>10.181613558606296</v>
      </c>
    </row>
    <row r="214" spans="1:29" hidden="1">
      <c r="A214" s="11">
        <v>37987</v>
      </c>
      <c r="B214" s="11">
        <v>43404</v>
      </c>
      <c r="C214" s="56">
        <v>15</v>
      </c>
      <c r="D214" s="12">
        <f t="shared" si="58"/>
        <v>4078891.0586188058</v>
      </c>
      <c r="E214" s="5">
        <f t="shared" si="42"/>
        <v>-8685.1948056660713</v>
      </c>
      <c r="F214" s="5">
        <f t="shared" si="52"/>
        <v>-5148.962572983015</v>
      </c>
      <c r="G214" s="5">
        <f t="shared" si="53"/>
        <v>-3536.2322326830567</v>
      </c>
      <c r="H214" s="5">
        <f t="shared" si="43"/>
        <v>-5098.6138232735075</v>
      </c>
      <c r="I214" s="5">
        <f t="shared" si="44"/>
        <v>-679.8151764364676</v>
      </c>
      <c r="J214" s="5">
        <f t="shared" si="45"/>
        <v>-9155.7748754796266</v>
      </c>
      <c r="K214" s="5">
        <f t="shared" si="54"/>
        <v>-272141.78057748731</v>
      </c>
      <c r="L214" s="5">
        <f t="shared" si="55"/>
        <v>31645.819465270175</v>
      </c>
      <c r="M214" s="5">
        <f>(D214-$J$10)+SUM($G$37:G214)+SUM($H$37:H214)+SUM($I$37:I214)+SUM($J$37:J214)+SUM($L$37:L214)-$J$20-(D214*$K$27)</f>
        <v>3686495.5526525564</v>
      </c>
      <c r="N214" s="62">
        <f>(-1*$J$10*$K$12)+SUM($E$37:E214)+SUM($H$37:H214)+SUM($I$37:I214)+SUM($J$37:J214)+K214</f>
        <v>-3087153.1311023887</v>
      </c>
      <c r="O214" s="63">
        <f>(D214-$J$10)+SUM($L$37:L214)</f>
        <v>6192847.589103926</v>
      </c>
      <c r="P214" s="72">
        <f t="shared" si="46"/>
        <v>4.8024141195925789E-2</v>
      </c>
      <c r="Q214" s="80">
        <f t="shared" si="59"/>
        <v>-23619.398680855673</v>
      </c>
      <c r="R214" s="80">
        <f t="shared" si="56"/>
        <v>31645.819465270175</v>
      </c>
      <c r="S214" s="72"/>
      <c r="T214" s="72">
        <f t="shared" si="47"/>
        <v>1.0060059628116107</v>
      </c>
      <c r="U214" s="5">
        <f t="shared" si="60"/>
        <v>2074441.935754257</v>
      </c>
      <c r="V214" s="5">
        <f t="shared" si="48"/>
        <v>-21744.419357542571</v>
      </c>
      <c r="W214" s="5">
        <f t="shared" si="49"/>
        <v>0</v>
      </c>
      <c r="X214" s="5">
        <f t="shared" si="61"/>
        <v>0</v>
      </c>
      <c r="Y214" s="12">
        <f t="shared" si="50"/>
        <v>1952697.5163967144</v>
      </c>
      <c r="Z214" s="75">
        <f>(-1*$J$10*$K$12)+V214+SUM($W$37:W214)</f>
        <v>-174094.71117531805</v>
      </c>
      <c r="AA214" s="66">
        <f>U214-$U$37+SUM($X$48:X214)</f>
        <v>1974441.935754257</v>
      </c>
      <c r="AB214" s="70">
        <f t="shared" si="51"/>
        <v>0.17777790762261914</v>
      </c>
      <c r="AC214" s="71">
        <f t="shared" si="57"/>
        <v>10.34119424090914</v>
      </c>
    </row>
    <row r="215" spans="1:29" hidden="1">
      <c r="A215" s="11">
        <v>37987</v>
      </c>
      <c r="B215" s="11">
        <v>43434</v>
      </c>
      <c r="C215" s="56">
        <v>15</v>
      </c>
      <c r="D215" s="12">
        <f t="shared" si="58"/>
        <v>4111416.7087144321</v>
      </c>
      <c r="E215" s="5">
        <f t="shared" si="42"/>
        <v>-8685.1948056660713</v>
      </c>
      <c r="F215" s="5">
        <f t="shared" si="52"/>
        <v>-5191.8705944245394</v>
      </c>
      <c r="G215" s="5">
        <f t="shared" si="53"/>
        <v>-3493.3242112415314</v>
      </c>
      <c r="H215" s="5">
        <f t="shared" si="43"/>
        <v>-5139.27088589304</v>
      </c>
      <c r="I215" s="5">
        <f t="shared" si="44"/>
        <v>-685.2361181190721</v>
      </c>
      <c r="J215" s="5">
        <f t="shared" si="45"/>
        <v>-9154.4751825067779</v>
      </c>
      <c r="K215" s="5">
        <f t="shared" si="54"/>
        <v>-273849.37720750773</v>
      </c>
      <c r="L215" s="5">
        <f t="shared" si="55"/>
        <v>31645.819465270175</v>
      </c>
      <c r="M215" s="5">
        <f>(D215-$J$10)+SUM($G$37:G215)+SUM($H$37:H215)+SUM($I$37:I215)+SUM($J$37:J215)+SUM($L$37:L215)-$J$20-(D215*$K$27)</f>
        <v>3730487.1191856721</v>
      </c>
      <c r="N215" s="62">
        <f>(-1*$J$10*$K$12)+SUM($E$37:E215)+SUM($H$37:H215)+SUM($I$37:I215)+SUM($J$37:J215)+K215</f>
        <v>-3112524.9047245937</v>
      </c>
      <c r="O215" s="63">
        <f>(D215-$J$10)+SUM($L$37:L215)</f>
        <v>6257019.058664822</v>
      </c>
      <c r="P215" s="72">
        <f t="shared" si="46"/>
        <v>4.7902557808381062E-2</v>
      </c>
      <c r="Q215" s="80">
        <f t="shared" si="59"/>
        <v>-23664.176992184963</v>
      </c>
      <c r="R215" s="80">
        <f t="shared" si="56"/>
        <v>31645.819465270175</v>
      </c>
      <c r="S215" s="72"/>
      <c r="T215" s="72">
        <f t="shared" si="47"/>
        <v>1.0102711625430234</v>
      </c>
      <c r="U215" s="5">
        <f t="shared" si="60"/>
        <v>2106200.5433730921</v>
      </c>
      <c r="V215" s="5">
        <f t="shared" si="48"/>
        <v>-22062.005433730923</v>
      </c>
      <c r="W215" s="5">
        <f t="shared" si="49"/>
        <v>0</v>
      </c>
      <c r="X215" s="5">
        <f t="shared" si="61"/>
        <v>0</v>
      </c>
      <c r="Y215" s="12">
        <f t="shared" si="50"/>
        <v>1984138.5379393611</v>
      </c>
      <c r="Z215" s="75">
        <f>(-1*$J$10*$K$12)+V215+SUM($W$37:W215)</f>
        <v>-174412.29725150642</v>
      </c>
      <c r="AA215" s="66">
        <f>U215-$U$37+SUM($X$48:X215)</f>
        <v>2006200.5433730921</v>
      </c>
      <c r="AB215" s="70">
        <f t="shared" si="51"/>
        <v>0.17783199474421879</v>
      </c>
      <c r="AC215" s="71">
        <f t="shared" si="57"/>
        <v>10.502632411750795</v>
      </c>
    </row>
    <row r="216" spans="1:29">
      <c r="A216" s="11">
        <v>37987</v>
      </c>
      <c r="B216" s="11">
        <v>43465</v>
      </c>
      <c r="C216" s="56">
        <v>15</v>
      </c>
      <c r="D216" s="12">
        <f t="shared" si="58"/>
        <v>4144201.7229114622</v>
      </c>
      <c r="E216" s="5">
        <f t="shared" si="42"/>
        <v>-8685.1948056660713</v>
      </c>
      <c r="F216" s="5">
        <f t="shared" si="52"/>
        <v>-5235.1361827114106</v>
      </c>
      <c r="G216" s="5">
        <f t="shared" si="53"/>
        <v>-3450.0586229546602</v>
      </c>
      <c r="H216" s="5">
        <f t="shared" si="43"/>
        <v>-5180.2521536393278</v>
      </c>
      <c r="I216" s="5">
        <f t="shared" si="44"/>
        <v>-690.7002871519104</v>
      </c>
      <c r="J216" s="5">
        <f t="shared" si="45"/>
        <v>-9153.1714446249534</v>
      </c>
      <c r="K216" s="5">
        <f t="shared" si="54"/>
        <v>-275570.59045285179</v>
      </c>
      <c r="L216" s="5">
        <f t="shared" si="55"/>
        <v>31645.819465270175</v>
      </c>
      <c r="M216" s="5">
        <f>(D216-$J$10)+SUM($G$37:G216)+SUM($H$37:H216)+SUM($I$37:I216)+SUM($J$37:J216)+SUM($L$37:L216)-$J$20-(D216*$K$27)</f>
        <v>3774722.5570942578</v>
      </c>
      <c r="N216" s="62">
        <f>(-1*$J$10*$K$12)+SUM($E$37:E216)+SUM($H$37:H216)+SUM($I$37:I216)+SUM($J$37:J216)+K216</f>
        <v>-3137955.4366610199</v>
      </c>
      <c r="O216" s="63">
        <f>(D216-$J$10)+SUM($L$37:L216)</f>
        <v>6321449.8923271224</v>
      </c>
      <c r="P216" s="72">
        <f t="shared" si="46"/>
        <v>4.7772245135003173E-2</v>
      </c>
      <c r="Q216" s="80">
        <f t="shared" si="59"/>
        <v>-23709.318691082262</v>
      </c>
      <c r="R216" s="80">
        <f t="shared" si="56"/>
        <v>31645.819465270175</v>
      </c>
      <c r="S216" s="72"/>
      <c r="T216" s="72">
        <f t="shared" si="47"/>
        <v>1.0145123217726568</v>
      </c>
      <c r="U216" s="5">
        <f t="shared" si="60"/>
        <v>2138445.3584583802</v>
      </c>
      <c r="V216" s="5">
        <f t="shared" si="48"/>
        <v>-22384.453584583804</v>
      </c>
      <c r="W216" s="5">
        <f t="shared" si="49"/>
        <v>0</v>
      </c>
      <c r="X216" s="5">
        <f t="shared" si="61"/>
        <v>0</v>
      </c>
      <c r="Y216" s="12">
        <f t="shared" si="50"/>
        <v>2016060.9048737965</v>
      </c>
      <c r="Z216" s="75">
        <f>(-1*$J$10*$K$12)+V216+SUM($W$37:W216)</f>
        <v>-174734.74540235929</v>
      </c>
      <c r="AA216" s="66">
        <f>U216-$U$37+SUM($X$48:X216)</f>
        <v>2038445.3584583802</v>
      </c>
      <c r="AB216" s="70">
        <f t="shared" si="51"/>
        <v>0.1778474172497693</v>
      </c>
      <c r="AC216" s="71">
        <f t="shared" si="57"/>
        <v>10.665941732220917</v>
      </c>
    </row>
    <row r="217" spans="1:29" hidden="1">
      <c r="A217" s="11">
        <v>37987</v>
      </c>
      <c r="B217" s="11">
        <v>43496</v>
      </c>
      <c r="C217" s="56">
        <v>16</v>
      </c>
      <c r="D217" s="12">
        <f t="shared" si="58"/>
        <v>4177248.169415663</v>
      </c>
      <c r="E217" s="5">
        <f t="shared" si="42"/>
        <v>-8685.1948056660713</v>
      </c>
      <c r="F217" s="5">
        <f t="shared" si="52"/>
        <v>-5278.7623175673389</v>
      </c>
      <c r="G217" s="5">
        <f t="shared" si="53"/>
        <v>-3406.4324880987319</v>
      </c>
      <c r="H217" s="5">
        <f t="shared" si="43"/>
        <v>-5221.5602117695789</v>
      </c>
      <c r="I217" s="5">
        <f t="shared" si="44"/>
        <v>-696.20802823594386</v>
      </c>
      <c r="J217" s="5">
        <f t="shared" si="45"/>
        <v>-10449.342280314104</v>
      </c>
      <c r="K217" s="5">
        <f t="shared" si="54"/>
        <v>-277305.52889432234</v>
      </c>
      <c r="L217" s="5">
        <f t="shared" si="55"/>
        <v>34810.401411797189</v>
      </c>
      <c r="M217" s="5">
        <f>(D217-$J$10)+SUM($G$37:G217)+SUM($H$37:H217)+SUM($I$37:I217)+SUM($J$37:J217)+SUM($L$37:L217)-$J$20-(D217*$K$27)</f>
        <v>3821070.923560367</v>
      </c>
      <c r="N217" s="62">
        <f>(-1*$J$10*$K$12)+SUM($E$37:E217)+SUM($H$37:H217)+SUM($I$37:I217)+SUM($J$37:J217)+K217</f>
        <v>-3164742.6804284765</v>
      </c>
      <c r="O217" s="63">
        <f>(D217-$J$10)+SUM($L$37:L217)</f>
        <v>6389306.7402431201</v>
      </c>
      <c r="P217" s="72">
        <f t="shared" si="46"/>
        <v>4.7648229100415294E-2</v>
      </c>
      <c r="Q217" s="80">
        <f t="shared" si="59"/>
        <v>-25052.305325985697</v>
      </c>
      <c r="R217" s="80">
        <f t="shared" si="56"/>
        <v>34810.401411797189</v>
      </c>
      <c r="S217" s="72"/>
      <c r="T217" s="72">
        <f t="shared" si="47"/>
        <v>1.0189024465578567</v>
      </c>
      <c r="U217" s="5">
        <f t="shared" si="60"/>
        <v>2171183.8245889861</v>
      </c>
      <c r="V217" s="5">
        <f t="shared" si="48"/>
        <v>-22711.838245889863</v>
      </c>
      <c r="W217" s="5">
        <f t="shared" si="49"/>
        <v>0</v>
      </c>
      <c r="X217" s="5">
        <f t="shared" si="61"/>
        <v>0</v>
      </c>
      <c r="Y217" s="12">
        <f t="shared" si="50"/>
        <v>2048471.9863430962</v>
      </c>
      <c r="Z217" s="75">
        <f>(-1*$J$10*$K$12)+V217+SUM($W$37:W217)</f>
        <v>-175062.13006366533</v>
      </c>
      <c r="AA217" s="66">
        <f>U217-$U$37+SUM($X$48:X217)</f>
        <v>2071183.8245889861</v>
      </c>
      <c r="AB217" s="70">
        <f t="shared" si="51"/>
        <v>0.17785980437416446</v>
      </c>
      <c r="AC217" s="71">
        <f t="shared" si="57"/>
        <v>10.831135744982383</v>
      </c>
    </row>
    <row r="218" spans="1:29" hidden="1">
      <c r="A218" s="11">
        <v>37987</v>
      </c>
      <c r="B218" s="11">
        <v>43524</v>
      </c>
      <c r="C218" s="56">
        <v>16</v>
      </c>
      <c r="D218" s="12">
        <f t="shared" si="58"/>
        <v>4210558.1329249647</v>
      </c>
      <c r="E218" s="5">
        <f t="shared" si="42"/>
        <v>-8685.1948056660713</v>
      </c>
      <c r="F218" s="5">
        <f t="shared" si="52"/>
        <v>-5322.752003547067</v>
      </c>
      <c r="G218" s="5">
        <f t="shared" si="53"/>
        <v>-3362.4428021190038</v>
      </c>
      <c r="H218" s="5">
        <f t="shared" si="43"/>
        <v>-5263.1976661562057</v>
      </c>
      <c r="I218" s="5">
        <f t="shared" si="44"/>
        <v>-701.75968882082736</v>
      </c>
      <c r="J218" s="5">
        <f t="shared" si="45"/>
        <v>-10448.030514427472</v>
      </c>
      <c r="K218" s="5">
        <f t="shared" si="54"/>
        <v>-279054.30197856063</v>
      </c>
      <c r="L218" s="5">
        <f t="shared" si="55"/>
        <v>34810.401411797189</v>
      </c>
      <c r="M218" s="5">
        <f>(D218-$J$10)+SUM($G$37:G218)+SUM($H$37:H218)+SUM($I$37:I218)+SUM($J$37:J218)+SUM($L$37:L218)-$J$20-(D218*$K$27)</f>
        <v>3867667.0847257045</v>
      </c>
      <c r="N218" s="62">
        <f>(-1*$J$10*$K$12)+SUM($E$37:E218)+SUM($H$37:H218)+SUM($I$37:I218)+SUM($J$37:J218)+K218</f>
        <v>-3191589.6361877853</v>
      </c>
      <c r="O218" s="63">
        <f>(D218-$J$10)+SUM($L$37:L218)</f>
        <v>6457427.1051642196</v>
      </c>
      <c r="P218" s="72">
        <f t="shared" si="46"/>
        <v>4.7550652328547903E-2</v>
      </c>
      <c r="Q218" s="80">
        <f t="shared" si="59"/>
        <v>-25098.182675070577</v>
      </c>
      <c r="R218" s="80">
        <f t="shared" si="56"/>
        <v>34810.401411797189</v>
      </c>
      <c r="S218" s="72"/>
      <c r="T218" s="72">
        <f t="shared" si="47"/>
        <v>1.0232635900138261</v>
      </c>
      <c r="U218" s="5">
        <f t="shared" si="60"/>
        <v>2204423.4993010247</v>
      </c>
      <c r="V218" s="5">
        <f t="shared" si="48"/>
        <v>-23044.234993010246</v>
      </c>
      <c r="W218" s="5">
        <f t="shared" si="49"/>
        <v>0</v>
      </c>
      <c r="X218" s="5">
        <f t="shared" si="61"/>
        <v>0</v>
      </c>
      <c r="Y218" s="12">
        <f t="shared" si="50"/>
        <v>2081379.2643080144</v>
      </c>
      <c r="Z218" s="75">
        <f>(-1*$J$10*$K$12)+V218+SUM($W$37:W218)</f>
        <v>-175394.52681078573</v>
      </c>
      <c r="AA218" s="66">
        <f>U218-$U$37+SUM($X$48:X218)</f>
        <v>2104423.4993010247</v>
      </c>
      <c r="AB218" s="70">
        <f t="shared" si="51"/>
        <v>0.17797367940805278</v>
      </c>
      <c r="AC218" s="71">
        <f t="shared" si="57"/>
        <v>10.998227867003289</v>
      </c>
    </row>
    <row r="219" spans="1:29" hidden="1">
      <c r="A219" s="11">
        <v>37987</v>
      </c>
      <c r="B219" s="11">
        <v>43555</v>
      </c>
      <c r="C219" s="56">
        <v>16</v>
      </c>
      <c r="D219" s="12">
        <f t="shared" si="58"/>
        <v>4244133.7147609713</v>
      </c>
      <c r="E219" s="5">
        <f t="shared" si="42"/>
        <v>-8685.1948056660713</v>
      </c>
      <c r="F219" s="5">
        <f t="shared" si="52"/>
        <v>-5367.1082702432923</v>
      </c>
      <c r="G219" s="5">
        <f t="shared" si="53"/>
        <v>-3318.0865354227785</v>
      </c>
      <c r="H219" s="5">
        <f t="shared" si="43"/>
        <v>-5305.1671434512136</v>
      </c>
      <c r="I219" s="5">
        <f t="shared" si="44"/>
        <v>-707.35561912682851</v>
      </c>
      <c r="J219" s="5">
        <f t="shared" si="45"/>
        <v>-10446.714766656511</v>
      </c>
      <c r="K219" s="5">
        <f t="shared" si="54"/>
        <v>-280817.02002495102</v>
      </c>
      <c r="L219" s="5">
        <f t="shared" si="55"/>
        <v>34810.401411797189</v>
      </c>
      <c r="M219" s="5">
        <f>(D219-$J$10)+SUM($G$37:G219)+SUM($H$37:H219)+SUM($I$37:I219)+SUM($J$37:J219)+SUM($L$37:L219)-$J$20-(D219*$K$27)</f>
        <v>3914513.0258624605</v>
      </c>
      <c r="N219" s="62">
        <f>(-1*$J$10*$K$12)+SUM($E$37:E219)+SUM($H$37:H219)+SUM($I$37:I219)+SUM($J$37:J219)+K219</f>
        <v>-3218496.7865690766</v>
      </c>
      <c r="O219" s="63">
        <f>(D219-$J$10)+SUM($L$37:L219)</f>
        <v>6525813.0884120241</v>
      </c>
      <c r="P219" s="72">
        <f t="shared" si="46"/>
        <v>4.7426629262771761E-2</v>
      </c>
      <c r="Q219" s="80">
        <f t="shared" si="59"/>
        <v>-25144.432334900623</v>
      </c>
      <c r="R219" s="80">
        <f t="shared" si="56"/>
        <v>34810.401411797189</v>
      </c>
      <c r="S219" s="72"/>
      <c r="T219" s="72">
        <f t="shared" si="47"/>
        <v>1.0275965834872101</v>
      </c>
      <c r="U219" s="5">
        <f t="shared" si="60"/>
        <v>2238172.055832488</v>
      </c>
      <c r="V219" s="5">
        <f t="shared" si="48"/>
        <v>-23381.72055832488</v>
      </c>
      <c r="W219" s="5">
        <f t="shared" si="49"/>
        <v>0</v>
      </c>
      <c r="X219" s="5">
        <f t="shared" si="61"/>
        <v>0</v>
      </c>
      <c r="Y219" s="12">
        <f t="shared" si="50"/>
        <v>2114790.3352741632</v>
      </c>
      <c r="Z219" s="75">
        <f>(-1*$J$10*$K$12)+V219+SUM($W$37:W219)</f>
        <v>-175732.01237610035</v>
      </c>
      <c r="AA219" s="66">
        <f>U219-$U$37+SUM($X$48:X219)</f>
        <v>2138172.055832488</v>
      </c>
      <c r="AB219" s="70">
        <f t="shared" si="51"/>
        <v>0.17797954856267773</v>
      </c>
      <c r="AC219" s="71">
        <f t="shared" si="57"/>
        <v>11.167231382159262</v>
      </c>
    </row>
    <row r="220" spans="1:29" hidden="1">
      <c r="A220" s="11">
        <v>37987</v>
      </c>
      <c r="B220" s="11">
        <v>43585</v>
      </c>
      <c r="C220" s="56">
        <v>16</v>
      </c>
      <c r="D220" s="12">
        <f t="shared" si="58"/>
        <v>4277977.0330015207</v>
      </c>
      <c r="E220" s="5">
        <f t="shared" si="42"/>
        <v>-8685.1948056660713</v>
      </c>
      <c r="F220" s="5">
        <f t="shared" si="52"/>
        <v>-5411.8341724953198</v>
      </c>
      <c r="G220" s="5">
        <f t="shared" si="53"/>
        <v>-3273.3606331707506</v>
      </c>
      <c r="H220" s="5">
        <f t="shared" si="43"/>
        <v>-5347.4712912519008</v>
      </c>
      <c r="I220" s="5">
        <f t="shared" si="44"/>
        <v>-712.99617216692013</v>
      </c>
      <c r="J220" s="5">
        <f t="shared" si="45"/>
        <v>-10445.395059235123</v>
      </c>
      <c r="K220" s="5">
        <f t="shared" si="54"/>
        <v>-282593.79423257988</v>
      </c>
      <c r="L220" s="5">
        <f t="shared" si="55"/>
        <v>34810.401411797189</v>
      </c>
      <c r="M220" s="5">
        <f>(D220-$J$10)+SUM($G$37:G220)+SUM($H$37:H220)+SUM($I$37:I220)+SUM($J$37:J220)+SUM($L$37:L220)-$J$20-(D220*$K$27)</f>
        <v>3961610.7481513536</v>
      </c>
      <c r="N220" s="62">
        <f>(-1*$J$10*$K$12)+SUM($E$37:E220)+SUM($H$37:H220)+SUM($I$37:I220)+SUM($J$37:J220)+K220</f>
        <v>-3245464.618105025</v>
      </c>
      <c r="O220" s="63">
        <f>(D220-$J$10)+SUM($L$37:L220)</f>
        <v>6594466.8080643704</v>
      </c>
      <c r="P220" s="72">
        <f t="shared" si="46"/>
        <v>4.7311410207432965E-2</v>
      </c>
      <c r="Q220" s="80">
        <f t="shared" si="59"/>
        <v>-25191.057328320014</v>
      </c>
      <c r="R220" s="80">
        <f t="shared" si="56"/>
        <v>34810.401411797189</v>
      </c>
      <c r="S220" s="72"/>
      <c r="T220" s="72">
        <f t="shared" si="47"/>
        <v>1.0319022340520152</v>
      </c>
      <c r="U220" s="5">
        <f t="shared" si="60"/>
        <v>2272437.2848945782</v>
      </c>
      <c r="V220" s="5">
        <f t="shared" si="48"/>
        <v>-23724.372848945783</v>
      </c>
      <c r="W220" s="5">
        <f t="shared" si="49"/>
        <v>0</v>
      </c>
      <c r="X220" s="5">
        <f t="shared" si="61"/>
        <v>0</v>
      </c>
      <c r="Y220" s="12">
        <f t="shared" si="50"/>
        <v>2148712.9120456325</v>
      </c>
      <c r="Z220" s="75">
        <f>(-1*$J$10*$K$12)+V220+SUM($W$37:W220)</f>
        <v>-176074.66466672125</v>
      </c>
      <c r="AA220" s="66">
        <f>U220-$U$37+SUM($X$48:X220)</f>
        <v>2172437.2848945782</v>
      </c>
      <c r="AB220" s="70">
        <f t="shared" si="51"/>
        <v>0.17801698415188055</v>
      </c>
      <c r="AC220" s="71">
        <f t="shared" si="57"/>
        <v>11.338159433707425</v>
      </c>
    </row>
    <row r="221" spans="1:29" hidden="1">
      <c r="A221" s="11">
        <v>37987</v>
      </c>
      <c r="B221" s="11">
        <v>43616</v>
      </c>
      <c r="C221" s="56">
        <v>16</v>
      </c>
      <c r="D221" s="12">
        <f t="shared" si="58"/>
        <v>4312090.2226142995</v>
      </c>
      <c r="E221" s="5">
        <f t="shared" si="42"/>
        <v>-8685.1948056660713</v>
      </c>
      <c r="F221" s="5">
        <f t="shared" si="52"/>
        <v>-5456.9327905994478</v>
      </c>
      <c r="G221" s="5">
        <f t="shared" si="53"/>
        <v>-3228.2620150666235</v>
      </c>
      <c r="H221" s="5">
        <f t="shared" si="43"/>
        <v>-5390.1127782678741</v>
      </c>
      <c r="I221" s="5">
        <f t="shared" si="44"/>
        <v>-718.68170376904993</v>
      </c>
      <c r="J221" s="5">
        <f t="shared" si="45"/>
        <v>-10444.071415024391</v>
      </c>
      <c r="K221" s="5">
        <f t="shared" si="54"/>
        <v>-284384.73668725078</v>
      </c>
      <c r="L221" s="5">
        <f t="shared" si="55"/>
        <v>34810.401411797189</v>
      </c>
      <c r="M221" s="5">
        <f>(D221-$J$10)+SUM($G$37:G221)+SUM($H$37:H221)+SUM($I$37:I221)+SUM($J$37:J221)+SUM($L$37:L221)-$J$20-(D221*$K$27)</f>
        <v>4008962.2688091309</v>
      </c>
      <c r="N221" s="62">
        <f>(-1*$J$10*$K$12)+SUM($E$37:E221)+SUM($H$37:H221)+SUM($I$37:I221)+SUM($J$37:J221)+K221</f>
        <v>-3272493.6212624242</v>
      </c>
      <c r="O221" s="63">
        <f>(D221-$J$10)+SUM($L$37:L221)</f>
        <v>6663390.3990889471</v>
      </c>
      <c r="P221" s="72">
        <f t="shared" si="46"/>
        <v>4.7187661896419812E-2</v>
      </c>
      <c r="Q221" s="80">
        <f t="shared" si="59"/>
        <v>-25238.060702727387</v>
      </c>
      <c r="R221" s="80">
        <f t="shared" si="56"/>
        <v>34810.401411797189</v>
      </c>
      <c r="S221" s="72"/>
      <c r="T221" s="72">
        <f t="shared" si="47"/>
        <v>1.0361813253950432</v>
      </c>
      <c r="U221" s="5">
        <f t="shared" si="60"/>
        <v>2307227.0964701609</v>
      </c>
      <c r="V221" s="5">
        <f t="shared" si="48"/>
        <v>-24072.270964701609</v>
      </c>
      <c r="W221" s="5">
        <f t="shared" si="49"/>
        <v>0</v>
      </c>
      <c r="X221" s="5">
        <f t="shared" si="61"/>
        <v>0</v>
      </c>
      <c r="Y221" s="12">
        <f t="shared" si="50"/>
        <v>2183154.8255054592</v>
      </c>
      <c r="Z221" s="75">
        <f>(-1*$J$10*$K$12)+V221+SUM($W$37:W221)</f>
        <v>-176422.56278247706</v>
      </c>
      <c r="AA221" s="66">
        <f>U221-$U$37+SUM($X$48:X221)</f>
        <v>2207227.0964701609</v>
      </c>
      <c r="AB221" s="70">
        <f t="shared" si="51"/>
        <v>0.17801689727738942</v>
      </c>
      <c r="AC221" s="71">
        <f t="shared" si="57"/>
        <v>11.511025016633477</v>
      </c>
    </row>
    <row r="222" spans="1:29" hidden="1">
      <c r="A222" s="11">
        <v>37987</v>
      </c>
      <c r="B222" s="11">
        <v>43646</v>
      </c>
      <c r="C222" s="56">
        <v>16</v>
      </c>
      <c r="D222" s="12">
        <f t="shared" si="58"/>
        <v>4346475.4355915291</v>
      </c>
      <c r="E222" s="5">
        <f t="shared" si="42"/>
        <v>-8685.1948056660713</v>
      </c>
      <c r="F222" s="5">
        <f t="shared" si="52"/>
        <v>-5502.4072305211084</v>
      </c>
      <c r="G222" s="5">
        <f t="shared" si="53"/>
        <v>-3182.787575144961</v>
      </c>
      <c r="H222" s="5">
        <f t="shared" si="43"/>
        <v>-5433.0942944894114</v>
      </c>
      <c r="I222" s="5">
        <f t="shared" si="44"/>
        <v>-724.41257259858821</v>
      </c>
      <c r="J222" s="5">
        <f t="shared" si="45"/>
        <v>-10442.743857521333</v>
      </c>
      <c r="K222" s="5">
        <f t="shared" si="54"/>
        <v>-286189.96036855527</v>
      </c>
      <c r="L222" s="5">
        <f t="shared" si="55"/>
        <v>34810.401411797189</v>
      </c>
      <c r="M222" s="5">
        <f>(D222-$J$10)+SUM($G$37:G222)+SUM($H$37:H222)+SUM($I$37:I222)+SUM($J$37:J222)+SUM($L$37:L222)-$J$20-(D222*$K$27)</f>
        <v>4056569.6212170995</v>
      </c>
      <c r="N222" s="62">
        <f>(-1*$J$10*$K$12)+SUM($E$37:E222)+SUM($H$37:H222)+SUM($I$37:I222)+SUM($J$37:J222)+K222</f>
        <v>-3299584.2904740032</v>
      </c>
      <c r="O222" s="63">
        <f>(D222-$J$10)+SUM($L$37:L222)</f>
        <v>6732586.0134779736</v>
      </c>
      <c r="P222" s="72">
        <f t="shared" si="46"/>
        <v>4.7072641022982663E-2</v>
      </c>
      <c r="Q222" s="80">
        <f t="shared" si="59"/>
        <v>-25285.445530275403</v>
      </c>
      <c r="R222" s="80">
        <f t="shared" si="56"/>
        <v>34810.401411797189</v>
      </c>
      <c r="S222" s="72"/>
      <c r="T222" s="72">
        <f t="shared" si="47"/>
        <v>1.0404346186624622</v>
      </c>
      <c r="U222" s="5">
        <f t="shared" si="60"/>
        <v>2342549.5216397513</v>
      </c>
      <c r="V222" s="5">
        <f t="shared" si="48"/>
        <v>-24425.495216397514</v>
      </c>
      <c r="W222" s="5">
        <f t="shared" si="49"/>
        <v>0</v>
      </c>
      <c r="X222" s="5">
        <f t="shared" si="61"/>
        <v>0</v>
      </c>
      <c r="Y222" s="12">
        <f t="shared" si="50"/>
        <v>2218124.0264233537</v>
      </c>
      <c r="Z222" s="75">
        <f>(-1*$J$10*$K$12)+V222+SUM($W$37:W222)</f>
        <v>-176775.78703417297</v>
      </c>
      <c r="AA222" s="66">
        <f>U222-$U$37+SUM($X$48:X222)</f>
        <v>2242549.5216397513</v>
      </c>
      <c r="AB222" s="70">
        <f t="shared" si="51"/>
        <v>0.17804809176180647</v>
      </c>
      <c r="AC222" s="71">
        <f t="shared" si="57"/>
        <v>11.68584096987354</v>
      </c>
    </row>
    <row r="223" spans="1:29" hidden="1">
      <c r="A223" s="11">
        <v>37987</v>
      </c>
      <c r="B223" s="11">
        <v>43677</v>
      </c>
      <c r="C223" s="56">
        <v>16</v>
      </c>
      <c r="D223" s="12">
        <f t="shared" si="58"/>
        <v>4381134.8410857171</v>
      </c>
      <c r="E223" s="5">
        <f t="shared" si="42"/>
        <v>-8685.1948056660713</v>
      </c>
      <c r="F223" s="5">
        <f t="shared" si="52"/>
        <v>-5548.2606241087851</v>
      </c>
      <c r="G223" s="5">
        <f t="shared" si="53"/>
        <v>-3136.9341815572848</v>
      </c>
      <c r="H223" s="5">
        <f t="shared" si="43"/>
        <v>-5476.4185513571465</v>
      </c>
      <c r="I223" s="5">
        <f t="shared" si="44"/>
        <v>-730.1891401809529</v>
      </c>
      <c r="J223" s="5">
        <f t="shared" si="45"/>
        <v>-10441.412410867741</v>
      </c>
      <c r="K223" s="5">
        <f t="shared" si="54"/>
        <v>-288009.57915700017</v>
      </c>
      <c r="L223" s="5">
        <f t="shared" si="55"/>
        <v>34810.401411797189</v>
      </c>
      <c r="M223" s="5">
        <f>(D223-$J$10)+SUM($G$37:G223)+SUM($H$37:H223)+SUM($I$37:I223)+SUM($J$37:J223)+SUM($L$37:L223)-$J$20-(D223*$K$27)</f>
        <v>4104434.8550506765</v>
      </c>
      <c r="N223" s="62">
        <f>(-1*$J$10*$K$12)+SUM($E$37:E223)+SUM($H$37:H223)+SUM($I$37:I223)+SUM($J$37:J223)+K223</f>
        <v>-3326737.1241705203</v>
      </c>
      <c r="O223" s="63">
        <f>(D223-$J$10)+SUM($L$37:L223)</f>
        <v>6802055.8203839585</v>
      </c>
      <c r="P223" s="72">
        <f t="shared" si="46"/>
        <v>4.694928712916125E-2</v>
      </c>
      <c r="Q223" s="80">
        <f t="shared" si="59"/>
        <v>-25333.21490807191</v>
      </c>
      <c r="R223" s="80">
        <f t="shared" si="56"/>
        <v>34810.401411797189</v>
      </c>
      <c r="S223" s="72"/>
      <c r="T223" s="72">
        <f t="shared" si="47"/>
        <v>1.0446628532694673</v>
      </c>
      <c r="U223" s="5">
        <f t="shared" si="60"/>
        <v>2378412.7144354545</v>
      </c>
      <c r="V223" s="5">
        <f t="shared" si="48"/>
        <v>-24784.127144354545</v>
      </c>
      <c r="W223" s="5">
        <f t="shared" si="49"/>
        <v>0</v>
      </c>
      <c r="X223" s="5">
        <f t="shared" si="61"/>
        <v>0</v>
      </c>
      <c r="Y223" s="12">
        <f t="shared" si="50"/>
        <v>2253628.5872911001</v>
      </c>
      <c r="Z223" s="75">
        <f>(-1*$J$10*$K$12)+V223+SUM($W$37:W223)</f>
        <v>-177134.41896213003</v>
      </c>
      <c r="AA223" s="66">
        <f>U223-$U$37+SUM($X$48:X223)</f>
        <v>2278412.7144354545</v>
      </c>
      <c r="AB223" s="70">
        <f t="shared" si="51"/>
        <v>0.17804220924227659</v>
      </c>
      <c r="AC223" s="71">
        <f t="shared" si="57"/>
        <v>11.862619968412584</v>
      </c>
    </row>
    <row r="224" spans="1:29" hidden="1">
      <c r="A224" s="11">
        <v>37987</v>
      </c>
      <c r="B224" s="11">
        <v>43708</v>
      </c>
      <c r="C224" s="56">
        <v>16</v>
      </c>
      <c r="D224" s="12">
        <f t="shared" si="58"/>
        <v>4416070.6255464973</v>
      </c>
      <c r="E224" s="5">
        <f t="shared" si="42"/>
        <v>-8685.1948056660713</v>
      </c>
      <c r="F224" s="5">
        <f t="shared" si="52"/>
        <v>-5594.4961293096912</v>
      </c>
      <c r="G224" s="5">
        <f t="shared" si="53"/>
        <v>-3090.6986763563787</v>
      </c>
      <c r="H224" s="5">
        <f t="shared" si="43"/>
        <v>-5520.0882819331209</v>
      </c>
      <c r="I224" s="5">
        <f t="shared" si="44"/>
        <v>-736.01177092441628</v>
      </c>
      <c r="J224" s="5">
        <f t="shared" si="45"/>
        <v>-10440.077099859142</v>
      </c>
      <c r="K224" s="5">
        <f t="shared" si="54"/>
        <v>-289843.70784119109</v>
      </c>
      <c r="L224" s="5">
        <f t="shared" si="55"/>
        <v>34810.401411797189</v>
      </c>
      <c r="M224" s="5">
        <f>(D224-$J$10)+SUM($G$37:G224)+SUM($H$37:H224)+SUM($I$37:I224)+SUM($J$37:J224)+SUM($L$37:L224)-$J$20-(D224*$K$27)</f>
        <v>4152560.0364099913</v>
      </c>
      <c r="N224" s="62">
        <f>(-1*$J$10*$K$12)+SUM($E$37:E224)+SUM($H$37:H224)+SUM($I$37:I224)+SUM($J$37:J224)+K224</f>
        <v>-3353952.6248130943</v>
      </c>
      <c r="O224" s="63">
        <f>(D224-$J$10)+SUM($L$37:L224)</f>
        <v>6871802.0062565366</v>
      </c>
      <c r="P224" s="72">
        <f t="shared" si="46"/>
        <v>4.6826205321556534E-2</v>
      </c>
      <c r="Q224" s="80">
        <f t="shared" si="59"/>
        <v>-25381.371958382751</v>
      </c>
      <c r="R224" s="80">
        <f t="shared" si="56"/>
        <v>34810.401411797189</v>
      </c>
      <c r="S224" s="72"/>
      <c r="T224" s="72">
        <f t="shared" si="47"/>
        <v>1.0488667476749114</v>
      </c>
      <c r="U224" s="5">
        <f t="shared" si="60"/>
        <v>2414824.9537232895</v>
      </c>
      <c r="V224" s="5">
        <f t="shared" si="48"/>
        <v>-25148.249537232896</v>
      </c>
      <c r="W224" s="5">
        <f t="shared" si="49"/>
        <v>0</v>
      </c>
      <c r="X224" s="5">
        <f t="shared" si="61"/>
        <v>0</v>
      </c>
      <c r="Y224" s="12">
        <f t="shared" si="50"/>
        <v>2289676.7041860567</v>
      </c>
      <c r="Z224" s="75">
        <f>(-1*$J$10*$K$12)+V224+SUM($W$37:W224)</f>
        <v>-177498.54135500838</v>
      </c>
      <c r="AA224" s="66">
        <f>U224-$U$37+SUM($X$48:X224)</f>
        <v>2314824.9537232895</v>
      </c>
      <c r="AB224" s="70">
        <f t="shared" si="51"/>
        <v>0.17803357878593593</v>
      </c>
      <c r="AC224" s="71">
        <f t="shared" si="57"/>
        <v>12.041374515261467</v>
      </c>
    </row>
    <row r="225" spans="1:29" hidden="1">
      <c r="A225" s="11">
        <v>37987</v>
      </c>
      <c r="B225" s="11">
        <v>43738</v>
      </c>
      <c r="C225" s="56">
        <v>16</v>
      </c>
      <c r="D225" s="12">
        <f t="shared" si="58"/>
        <v>4451284.9928585617</v>
      </c>
      <c r="E225" s="5">
        <f t="shared" si="42"/>
        <v>-8685.1948056660713</v>
      </c>
      <c r="F225" s="5">
        <f t="shared" si="52"/>
        <v>-5641.1169303872721</v>
      </c>
      <c r="G225" s="5">
        <f t="shared" si="53"/>
        <v>-3044.0778752787978</v>
      </c>
      <c r="H225" s="5">
        <f t="shared" si="43"/>
        <v>-5564.106241073202</v>
      </c>
      <c r="I225" s="5">
        <f t="shared" si="44"/>
        <v>-741.8808321430937</v>
      </c>
      <c r="J225" s="5">
        <f t="shared" si="45"/>
        <v>-10438.73794995386</v>
      </c>
      <c r="K225" s="5">
        <f t="shared" si="54"/>
        <v>-291692.46212507447</v>
      </c>
      <c r="L225" s="5">
        <f t="shared" si="55"/>
        <v>34810.401411797189</v>
      </c>
      <c r="M225" s="5">
        <f>(D225-$J$10)+SUM($G$37:G225)+SUM($H$37:H225)+SUM($I$37:I225)+SUM($J$37:J225)+SUM($L$37:L225)-$J$20-(D225*$K$27)</f>
        <v>4200947.2479515206</v>
      </c>
      <c r="N225" s="62">
        <f>(-1*$J$10*$K$12)+SUM($E$37:E225)+SUM($H$37:H225)+SUM($I$37:I225)+SUM($J$37:J225)+K225</f>
        <v>-3381231.2989258138</v>
      </c>
      <c r="O225" s="63">
        <f>(D225-$J$10)+SUM($L$37:L225)</f>
        <v>6941826.7749803979</v>
      </c>
      <c r="P225" s="72">
        <f t="shared" si="46"/>
        <v>4.6711727658230458E-2</v>
      </c>
      <c r="Q225" s="80">
        <f t="shared" si="59"/>
        <v>-25429.919828836228</v>
      </c>
      <c r="R225" s="80">
        <f t="shared" si="56"/>
        <v>34810.401411797189</v>
      </c>
      <c r="S225" s="72"/>
      <c r="T225" s="72">
        <f t="shared" si="47"/>
        <v>1.0530470001226337</v>
      </c>
      <c r="U225" s="5">
        <f t="shared" si="60"/>
        <v>2451794.645114331</v>
      </c>
      <c r="V225" s="5">
        <f t="shared" si="48"/>
        <v>-25517.946451143311</v>
      </c>
      <c r="W225" s="5">
        <f t="shared" si="49"/>
        <v>0</v>
      </c>
      <c r="X225" s="5">
        <f t="shared" si="61"/>
        <v>0</v>
      </c>
      <c r="Y225" s="12">
        <f t="shared" si="50"/>
        <v>2326276.6986631877</v>
      </c>
      <c r="Z225" s="75">
        <f>(-1*$J$10*$K$12)+V225+SUM($W$37:W225)</f>
        <v>-177868.23826891877</v>
      </c>
      <c r="AA225" s="66">
        <f>U225-$U$37+SUM($X$48:X225)</f>
        <v>2351794.645114331</v>
      </c>
      <c r="AB225" s="70">
        <f t="shared" si="51"/>
        <v>0.17805579595427881</v>
      </c>
      <c r="AC225" s="71">
        <f t="shared" si="57"/>
        <v>12.222116933314735</v>
      </c>
    </row>
    <row r="226" spans="1:29" hidden="1">
      <c r="A226" s="11">
        <v>37987</v>
      </c>
      <c r="B226" s="11">
        <v>43769</v>
      </c>
      <c r="C226" s="56">
        <v>16</v>
      </c>
      <c r="D226" s="12">
        <f t="shared" si="58"/>
        <v>4486780.1644806881</v>
      </c>
      <c r="E226" s="5">
        <f t="shared" si="42"/>
        <v>-8685.1948056660713</v>
      </c>
      <c r="F226" s="5">
        <f t="shared" si="52"/>
        <v>-5688.1262381404995</v>
      </c>
      <c r="G226" s="5">
        <f t="shared" si="53"/>
        <v>-2997.0685675255713</v>
      </c>
      <c r="H226" s="5">
        <f t="shared" si="43"/>
        <v>-5608.4752056008592</v>
      </c>
      <c r="I226" s="5">
        <f t="shared" si="44"/>
        <v>-747.79669408011466</v>
      </c>
      <c r="J226" s="5">
        <f t="shared" si="45"/>
        <v>-10437.394987282163</v>
      </c>
      <c r="K226" s="5">
        <f t="shared" si="54"/>
        <v>-293555.95863523614</v>
      </c>
      <c r="L226" s="5">
        <f t="shared" si="55"/>
        <v>34810.401411797189</v>
      </c>
      <c r="M226" s="5">
        <f>(D226-$J$10)+SUM($G$37:G226)+SUM($H$37:H226)+SUM($I$37:I226)+SUM($J$37:J226)+SUM($L$37:L226)-$J$20-(D226*$K$27)</f>
        <v>4249598.5890207933</v>
      </c>
      <c r="N226" s="62">
        <f>(-1*$J$10*$K$12)+SUM($E$37:E226)+SUM($H$37:H226)+SUM($I$37:I226)+SUM($J$37:J226)+K226</f>
        <v>-3408573.6571286046</v>
      </c>
      <c r="O226" s="63">
        <f>(D226-$J$10)+SUM($L$37:L226)</f>
        <v>7012132.3480143221</v>
      </c>
      <c r="P226" s="72">
        <f t="shared" si="46"/>
        <v>4.6589194971476705E-2</v>
      </c>
      <c r="Q226" s="80">
        <f t="shared" si="59"/>
        <v>-25478.861692629209</v>
      </c>
      <c r="R226" s="80">
        <f t="shared" si="56"/>
        <v>34810.401411797189</v>
      </c>
      <c r="S226" s="72"/>
      <c r="T226" s="72">
        <f t="shared" si="47"/>
        <v>1.057204289351156</v>
      </c>
      <c r="U226" s="5">
        <f t="shared" si="60"/>
        <v>2489330.3229051079</v>
      </c>
      <c r="V226" s="5">
        <f t="shared" si="48"/>
        <v>-25893.303229051078</v>
      </c>
      <c r="W226" s="5">
        <f t="shared" si="49"/>
        <v>0</v>
      </c>
      <c r="X226" s="5">
        <f t="shared" si="61"/>
        <v>0</v>
      </c>
      <c r="Y226" s="12">
        <f t="shared" si="50"/>
        <v>2363437.0196760567</v>
      </c>
      <c r="Z226" s="75">
        <f>(-1*$J$10*$K$12)+V226+SUM($W$37:W226)</f>
        <v>-178243.59504682655</v>
      </c>
      <c r="AA226" s="66">
        <f>U226-$U$37+SUM($X$48:X226)</f>
        <v>2389330.3229051079</v>
      </c>
      <c r="AB226" s="70">
        <f t="shared" si="51"/>
        <v>0.17804159100695272</v>
      </c>
      <c r="AC226" s="71">
        <f t="shared" si="57"/>
        <v>12.404859357091651</v>
      </c>
    </row>
    <row r="227" spans="1:29" hidden="1">
      <c r="A227" s="11">
        <v>37987</v>
      </c>
      <c r="B227" s="11">
        <v>43799</v>
      </c>
      <c r="C227" s="56">
        <v>16</v>
      </c>
      <c r="D227" s="12">
        <f t="shared" si="58"/>
        <v>4522558.3795858771</v>
      </c>
      <c r="E227" s="5">
        <f t="shared" si="42"/>
        <v>-8685.1948056660713</v>
      </c>
      <c r="F227" s="5">
        <f t="shared" si="52"/>
        <v>-5735.5272901250037</v>
      </c>
      <c r="G227" s="5">
        <f t="shared" si="53"/>
        <v>-2949.6675155410662</v>
      </c>
      <c r="H227" s="5">
        <f t="shared" si="43"/>
        <v>-5653.1979744823466</v>
      </c>
      <c r="I227" s="5">
        <f t="shared" si="44"/>
        <v>-753.75972993097957</v>
      </c>
      <c r="J227" s="5">
        <f t="shared" si="45"/>
        <v>-10436.048238655547</v>
      </c>
      <c r="K227" s="5">
        <f t="shared" si="54"/>
        <v>-295434.31492825854</v>
      </c>
      <c r="L227" s="5">
        <f t="shared" si="55"/>
        <v>34810.401411797189</v>
      </c>
      <c r="M227" s="5">
        <f>(D227-$J$10)+SUM($G$37:G227)+SUM($H$37:H227)+SUM($I$37:I227)+SUM($J$37:J227)+SUM($L$37:L227)-$J$20-(D227*$K$27)</f>
        <v>4298516.1757861469</v>
      </c>
      <c r="N227" s="62">
        <f>(-1*$J$10*$K$12)+SUM($E$37:E227)+SUM($H$37:H227)+SUM($I$37:I227)+SUM($J$37:J227)+K227</f>
        <v>-3435980.2141703619</v>
      </c>
      <c r="O227" s="63">
        <f>(D227-$J$10)+SUM($L$37:L227)</f>
        <v>7082720.964531308</v>
      </c>
      <c r="P227" s="72">
        <f t="shared" si="46"/>
        <v>4.6475182002035882E-2</v>
      </c>
      <c r="Q227" s="80">
        <f t="shared" si="59"/>
        <v>-25528.200748734944</v>
      </c>
      <c r="R227" s="80">
        <f t="shared" si="56"/>
        <v>34810.401411797189</v>
      </c>
      <c r="S227" s="72"/>
      <c r="T227" s="72">
        <f t="shared" si="47"/>
        <v>1.0613392752732931</v>
      </c>
      <c r="U227" s="5">
        <f t="shared" si="60"/>
        <v>2527440.65204771</v>
      </c>
      <c r="V227" s="5">
        <f t="shared" si="48"/>
        <v>-26274.4065204771</v>
      </c>
      <c r="W227" s="5">
        <f t="shared" si="49"/>
        <v>0</v>
      </c>
      <c r="X227" s="5">
        <f t="shared" si="61"/>
        <v>0</v>
      </c>
      <c r="Y227" s="12">
        <f t="shared" si="50"/>
        <v>2401166.245527233</v>
      </c>
      <c r="Z227" s="75">
        <f>(-1*$J$10*$K$12)+V227+SUM($W$37:W227)</f>
        <v>-178624.69833825258</v>
      </c>
      <c r="AA227" s="66">
        <f>U227-$U$37+SUM($X$48:X227)</f>
        <v>2427440.65204771</v>
      </c>
      <c r="AB227" s="70">
        <f t="shared" si="51"/>
        <v>0.17805795026818436</v>
      </c>
      <c r="AC227" s="71">
        <f t="shared" si="57"/>
        <v>12.589613724362955</v>
      </c>
    </row>
    <row r="228" spans="1:29">
      <c r="A228" s="11">
        <v>37987</v>
      </c>
      <c r="B228" s="11">
        <v>43830</v>
      </c>
      <c r="C228" s="56">
        <v>16</v>
      </c>
      <c r="D228" s="12">
        <f t="shared" si="58"/>
        <v>4558621.8952026106</v>
      </c>
      <c r="E228" s="5">
        <f t="shared" si="42"/>
        <v>-8685.1948056660713</v>
      </c>
      <c r="F228" s="5">
        <f t="shared" si="52"/>
        <v>-5783.3233508760459</v>
      </c>
      <c r="G228" s="5">
        <f t="shared" si="53"/>
        <v>-2901.8714547900245</v>
      </c>
      <c r="H228" s="5">
        <f t="shared" si="43"/>
        <v>-5698.2773690032627</v>
      </c>
      <c r="I228" s="5">
        <f t="shared" si="44"/>
        <v>-759.77031586710189</v>
      </c>
      <c r="J228" s="5">
        <f t="shared" si="45"/>
        <v>-10434.697731576089</v>
      </c>
      <c r="K228" s="5">
        <f t="shared" si="54"/>
        <v>-297327.64949813706</v>
      </c>
      <c r="L228" s="5">
        <f t="shared" si="55"/>
        <v>34810.401411797189</v>
      </c>
      <c r="M228" s="5">
        <f>(D228-$J$10)+SUM($G$37:G228)+SUM($H$37:H228)+SUM($I$37:I228)+SUM($J$37:J228)+SUM($L$37:L228)-$J$20-(D228*$K$27)</f>
        <v>4347702.1413735636</v>
      </c>
      <c r="N228" s="62">
        <f>(-1*$J$10*$K$12)+SUM($E$37:E228)+SUM($H$37:H228)+SUM($I$37:I228)+SUM($J$37:J228)+K228</f>
        <v>-3463451.4889623527</v>
      </c>
      <c r="O228" s="63">
        <f>(D228-$J$10)+SUM($L$37:L228)</f>
        <v>7153594.8815598395</v>
      </c>
      <c r="P228" s="72">
        <f t="shared" si="46"/>
        <v>4.6353287900328576E-2</v>
      </c>
      <c r="Q228" s="80">
        <f t="shared" si="59"/>
        <v>-25577.940222112524</v>
      </c>
      <c r="R228" s="80">
        <f t="shared" si="56"/>
        <v>34810.401411797189</v>
      </c>
      <c r="S228" s="72"/>
      <c r="T228" s="72">
        <f t="shared" si="47"/>
        <v>1.0654525996271571</v>
      </c>
      <c r="U228" s="5">
        <f t="shared" si="60"/>
        <v>2566134.4301500558</v>
      </c>
      <c r="V228" s="5">
        <f t="shared" si="48"/>
        <v>-26661.344301500558</v>
      </c>
      <c r="W228" s="5">
        <f t="shared" si="49"/>
        <v>0</v>
      </c>
      <c r="X228" s="5">
        <f t="shared" si="61"/>
        <v>0</v>
      </c>
      <c r="Y228" s="12">
        <f t="shared" si="50"/>
        <v>2439473.0858485554</v>
      </c>
      <c r="Z228" s="75">
        <f>(-1*$J$10*$K$12)+V228+SUM($W$37:W228)</f>
        <v>-179011.63611927605</v>
      </c>
      <c r="AA228" s="66">
        <f>U228-$U$37+SUM($X$48:X228)</f>
        <v>2466134.4301500558</v>
      </c>
      <c r="AB228" s="70">
        <f t="shared" si="51"/>
        <v>0.17803830805896109</v>
      </c>
      <c r="AC228" s="71">
        <f t="shared" si="57"/>
        <v>12.776391767666222</v>
      </c>
    </row>
    <row r="229" spans="1:29" hidden="1">
      <c r="A229" s="11">
        <v>37987</v>
      </c>
      <c r="B229" s="11">
        <v>43861</v>
      </c>
      <c r="C229" s="56">
        <v>17</v>
      </c>
      <c r="D229" s="12">
        <f t="shared" si="58"/>
        <v>4594972.9863572316</v>
      </c>
      <c r="E229" s="5">
        <f t="shared" ref="E229:E263" si="62">PMT($K$13/12,$K$11*12,($J$10)*(1-$K$12))</f>
        <v>-8685.1948056660713</v>
      </c>
      <c r="F229" s="5">
        <f t="shared" si="52"/>
        <v>-5831.5177121333463</v>
      </c>
      <c r="G229" s="5">
        <f t="shared" si="53"/>
        <v>-2853.6770935327245</v>
      </c>
      <c r="H229" s="5">
        <f t="shared" ref="H229:H265" si="63">(D229*$K$15)/-12</f>
        <v>-5743.7162329465391</v>
      </c>
      <c r="I229" s="5">
        <f t="shared" ref="I229:I265" si="64">(D229*$K$14)/-12</f>
        <v>-765.82883105953863</v>
      </c>
      <c r="J229" s="5">
        <f t="shared" ref="J229:J276" si="65">IF(L229&gt;((G229+H229+I229)*-1),((L229+(G229+H229+I229))*$K$18)*-1,0)</f>
        <v>-11860.569952129632</v>
      </c>
      <c r="K229" s="5">
        <f t="shared" si="54"/>
        <v>-299236.08178375469</v>
      </c>
      <c r="L229" s="5">
        <f t="shared" si="55"/>
        <v>38291.441552976932</v>
      </c>
      <c r="M229" s="5">
        <f>(D229-$J$10)+SUM($G$37:G229)+SUM($H$37:H229)+SUM($I$37:I229)+SUM($J$37:J229)+SUM($L$37:L229)-$J$20-(D229*$K$27)</f>
        <v>4399212.4496858753</v>
      </c>
      <c r="N229" s="62">
        <f>(-1*$J$10*$K$12)+SUM($E$37:E229)+SUM($H$37:H229)+SUM($I$37:I229)+SUM($J$37:J229)+K229</f>
        <v>-3492415.2310697725</v>
      </c>
      <c r="O229" s="63">
        <f>(D229-$J$10)+SUM($L$37:L229)</f>
        <v>7228237.4142674375</v>
      </c>
      <c r="P229" s="72">
        <f t="shared" ref="P229:P276" si="66">XIRR(N229:O229,A229:B229)</f>
        <v>4.6236518694634535E-2</v>
      </c>
      <c r="Q229" s="80">
        <f t="shared" si="59"/>
        <v>-27055.30982180178</v>
      </c>
      <c r="R229" s="80">
        <f t="shared" si="56"/>
        <v>38291.441552976932</v>
      </c>
      <c r="S229" s="72"/>
      <c r="T229" s="72">
        <f t="shared" ref="T229:T276" si="67">(O229+N229)/(N229*-1)</f>
        <v>1.0696958797918579</v>
      </c>
      <c r="U229" s="5">
        <f t="shared" si="60"/>
        <v>2605420.5895067826</v>
      </c>
      <c r="V229" s="5">
        <f t="shared" ref="V229:V276" si="68">(-1*$U$37*$L$21)-(U229*$L$28)</f>
        <v>-27054.205895067826</v>
      </c>
      <c r="W229" s="5">
        <f t="shared" ref="W229:W276" si="69">IF(L229+E229+H229+I229+J229&lt;0,(L229+E229+H229+I229+J229),0)</f>
        <v>0</v>
      </c>
      <c r="X229" s="5">
        <f t="shared" si="61"/>
        <v>0</v>
      </c>
      <c r="Y229" s="12">
        <f t="shared" ref="Y229:Y276" si="70">U229-$U$37+V229</f>
        <v>2478366.3836117149</v>
      </c>
      <c r="Z229" s="75">
        <f>(-1*$J$10*$K$12)+V229+SUM($W$37:W229)</f>
        <v>-179404.49771284329</v>
      </c>
      <c r="AA229" s="66">
        <f>U229-$U$37+SUM($X$48:X229)</f>
        <v>2505420.5895067826</v>
      </c>
      <c r="AB229" s="70">
        <f t="shared" ref="AB229:AB276" si="71">XIRR(Z229:AA229,A229:B229)</f>
        <v>0.17801608546326442</v>
      </c>
      <c r="AC229" s="71">
        <f t="shared" si="57"/>
        <v>12.965205005712761</v>
      </c>
    </row>
    <row r="230" spans="1:29" hidden="1">
      <c r="A230" s="11">
        <v>37987</v>
      </c>
      <c r="B230" s="11">
        <v>43890</v>
      </c>
      <c r="C230" s="56">
        <v>17</v>
      </c>
      <c r="D230" s="12">
        <f t="shared" si="58"/>
        <v>4631613.9462174634</v>
      </c>
      <c r="E230" s="5">
        <f t="shared" si="62"/>
        <v>-8685.1948056660713</v>
      </c>
      <c r="F230" s="5">
        <f t="shared" ref="F230:F276" si="72">PPMT($K$13/12,ROW()-36,12*$K$11,$J$10*(1-$K$12))</f>
        <v>-5880.1136930677912</v>
      </c>
      <c r="G230" s="5">
        <f t="shared" ref="G230:G276" si="73">IPMT($K$13/12,ROW()-36,$K$11*12,$J$10*(1-$K$12))</f>
        <v>-2805.0811125982805</v>
      </c>
      <c r="H230" s="5">
        <f t="shared" si="63"/>
        <v>-5789.5174327718296</v>
      </c>
      <c r="I230" s="5">
        <f t="shared" si="64"/>
        <v>-771.93565770291059</v>
      </c>
      <c r="J230" s="5">
        <f t="shared" si="65"/>
        <v>-11859.212013460603</v>
      </c>
      <c r="K230" s="5">
        <f t="shared" ref="K230:K276" si="74">-$J$20-(D230*$K$27)</f>
        <v>-301159.73217641684</v>
      </c>
      <c r="L230" s="5">
        <f t="shared" ref="L230:L276" si="75">IF(YEAR(B230)=YEAR(B229),L229,(D230*$K$17/12))</f>
        <v>38291.441552976932</v>
      </c>
      <c r="M230" s="5">
        <f>(D230-$J$10)+SUM($G$37:G230)+SUM($H$37:H230)+SUM($I$37:I230)+SUM($J$37:J230)+SUM($L$37:L230)-$J$20-(D230*$K$27)</f>
        <v>4450995.4544898886</v>
      </c>
      <c r="N230" s="62">
        <f>(-1*$J$10*$K$12)+SUM($E$37:E230)+SUM($H$37:H230)+SUM($I$37:I230)+SUM($J$37:J230)+K230</f>
        <v>-3521444.7413720363</v>
      </c>
      <c r="O230" s="63">
        <f>(D230-$J$10)+SUM($L$37:L230)</f>
        <v>7303169.8156806463</v>
      </c>
      <c r="P230" s="72">
        <f t="shared" si="66"/>
        <v>4.6135879984452552E-2</v>
      </c>
      <c r="Q230" s="80">
        <f t="shared" si="59"/>
        <v>-27105.859909601415</v>
      </c>
      <c r="R230" s="80">
        <f t="shared" ref="R230:R275" si="76">L230</f>
        <v>38291.441552976932</v>
      </c>
      <c r="S230" s="72"/>
      <c r="T230" s="72">
        <f t="shared" si="67"/>
        <v>1.0739129397314247</v>
      </c>
      <c r="U230" s="5">
        <f t="shared" si="60"/>
        <v>2645308.1991612287</v>
      </c>
      <c r="V230" s="5">
        <f t="shared" si="68"/>
        <v>-27453.081991612289</v>
      </c>
      <c r="W230" s="5">
        <f t="shared" si="69"/>
        <v>0</v>
      </c>
      <c r="X230" s="5">
        <f t="shared" si="61"/>
        <v>0</v>
      </c>
      <c r="Y230" s="12">
        <f t="shared" si="70"/>
        <v>2517855.1171696163</v>
      </c>
      <c r="Z230" s="75">
        <f>(-1*$J$10*$K$12)+V230+SUM($W$37:W230)</f>
        <v>-179803.37380938776</v>
      </c>
      <c r="AA230" s="66">
        <f>U230-$U$37+SUM($X$48:X230)</f>
        <v>2545308.1991612287</v>
      </c>
      <c r="AB230" s="70">
        <f t="shared" si="71"/>
        <v>0.17805669370089375</v>
      </c>
      <c r="AC230" s="71">
        <f t="shared" ref="AC230:AC276" si="77">(AA230+Z230)/(Z230*-1)</f>
        <v>13.156064734689283</v>
      </c>
    </row>
    <row r="231" spans="1:29" hidden="1">
      <c r="A231" s="11">
        <v>37987</v>
      </c>
      <c r="B231" s="11">
        <v>43921</v>
      </c>
      <c r="C231" s="56">
        <v>17</v>
      </c>
      <c r="D231" s="12">
        <f t="shared" ref="D231:D264" si="78">D230*((1+$K$16)^(1/12))</f>
        <v>4668547.0862370702</v>
      </c>
      <c r="E231" s="5">
        <f t="shared" si="62"/>
        <v>-8685.1948056660713</v>
      </c>
      <c r="F231" s="5">
        <f t="shared" si="72"/>
        <v>-5929.1146405100217</v>
      </c>
      <c r="G231" s="5">
        <f t="shared" si="73"/>
        <v>-2756.0801651560482</v>
      </c>
      <c r="H231" s="5">
        <f t="shared" si="63"/>
        <v>-5835.6838577963381</v>
      </c>
      <c r="I231" s="5">
        <f t="shared" si="64"/>
        <v>-778.09118103951175</v>
      </c>
      <c r="J231" s="5">
        <f t="shared" si="65"/>
        <v>-11857.850403083863</v>
      </c>
      <c r="K231" s="5">
        <f t="shared" si="74"/>
        <v>-303098.7220274462</v>
      </c>
      <c r="L231" s="5">
        <f t="shared" si="75"/>
        <v>38291.441552976932</v>
      </c>
      <c r="M231" s="5">
        <f>(D231-$J$10)+SUM($G$37:G231)+SUM($H$37:H231)+SUM($I$37:I231)+SUM($J$37:J231)+SUM($L$37:L231)-$J$20-(D231*$K$27)</f>
        <v>4503053.3406043677</v>
      </c>
      <c r="N231" s="62">
        <f>(-1*$J$10*$K$12)+SUM($E$37:E231)+SUM($H$37:H231)+SUM($I$37:I231)+SUM($J$37:J231)+K231</f>
        <v>-3550540.5514706508</v>
      </c>
      <c r="O231" s="63">
        <f>(D231-$J$10)+SUM($L$37:L231)</f>
        <v>7378394.3972532302</v>
      </c>
      <c r="P231" s="72">
        <f t="shared" si="66"/>
        <v>4.6019312392884079E-2</v>
      </c>
      <c r="Q231" s="80">
        <f t="shared" ref="Q231:Q275" si="79">E231+H231+I231+J231</f>
        <v>-27156.820247585783</v>
      </c>
      <c r="R231" s="80">
        <f t="shared" si="76"/>
        <v>38291.441552976932</v>
      </c>
      <c r="S231" s="72"/>
      <c r="T231" s="72">
        <f t="shared" si="67"/>
        <v>1.0781045281110968</v>
      </c>
      <c r="U231" s="5">
        <f t="shared" ref="U231:U276" si="80">(U230-W230)*(1+$L$16)^(1/12)</f>
        <v>2685806.4669989846</v>
      </c>
      <c r="V231" s="5">
        <f t="shared" si="68"/>
        <v>-27858.064669989846</v>
      </c>
      <c r="W231" s="5">
        <f t="shared" si="69"/>
        <v>0</v>
      </c>
      <c r="X231" s="5">
        <f t="shared" si="61"/>
        <v>0</v>
      </c>
      <c r="Y231" s="12">
        <f t="shared" si="70"/>
        <v>2557948.4023289946</v>
      </c>
      <c r="Z231" s="75">
        <f>(-1*$J$10*$K$12)+V231+SUM($W$37:W231)</f>
        <v>-180208.35648776533</v>
      </c>
      <c r="AA231" s="66">
        <f>U231-$U$37+SUM($X$48:X231)</f>
        <v>2585806.4669989846</v>
      </c>
      <c r="AB231" s="70">
        <f t="shared" si="71"/>
        <v>0.17802904684258614</v>
      </c>
      <c r="AC231" s="71">
        <f t="shared" si="77"/>
        <v>13.348982019457791</v>
      </c>
    </row>
    <row r="232" spans="1:29" hidden="1">
      <c r="A232" s="11">
        <v>37987</v>
      </c>
      <c r="B232" s="11">
        <v>43951</v>
      </c>
      <c r="C232" s="56">
        <v>17</v>
      </c>
      <c r="D232" s="12">
        <f t="shared" si="78"/>
        <v>4705774.7363016736</v>
      </c>
      <c r="E232" s="5">
        <f t="shared" si="62"/>
        <v>-8685.1948056660713</v>
      </c>
      <c r="F232" s="5">
        <f t="shared" si="72"/>
        <v>-5978.5239291809394</v>
      </c>
      <c r="G232" s="5">
        <f t="shared" si="73"/>
        <v>-2706.670876485131</v>
      </c>
      <c r="H232" s="5">
        <f t="shared" si="63"/>
        <v>-5882.2184203770921</v>
      </c>
      <c r="I232" s="5">
        <f t="shared" si="64"/>
        <v>-784.29578938361226</v>
      </c>
      <c r="J232" s="5">
        <f t="shared" si="65"/>
        <v>-11856.485151359748</v>
      </c>
      <c r="K232" s="5">
        <f t="shared" si="74"/>
        <v>-305053.17365583789</v>
      </c>
      <c r="L232" s="5">
        <f t="shared" si="75"/>
        <v>38291.441552976932</v>
      </c>
      <c r="M232" s="5">
        <f>(D232-$J$10)+SUM($G$37:G232)+SUM($H$37:H232)+SUM($I$37:I232)+SUM($J$37:J232)+SUM($L$37:L232)-$J$20-(D232*$K$27)</f>
        <v>4555388.3103559511</v>
      </c>
      <c r="N232" s="62">
        <f>(-1*$J$10*$K$12)+SUM($E$37:E232)+SUM($H$37:H232)+SUM($I$37:I232)+SUM($J$37:J232)+K232</f>
        <v>-3579703.197265829</v>
      </c>
      <c r="O232" s="63">
        <f>(D232-$J$10)+SUM($L$37:L232)</f>
        <v>7453913.4888708107</v>
      </c>
      <c r="P232" s="72">
        <f t="shared" si="66"/>
        <v>4.5910819006949738E-2</v>
      </c>
      <c r="Q232" s="80">
        <f t="shared" si="79"/>
        <v>-27208.194166786525</v>
      </c>
      <c r="R232" s="80">
        <f t="shared" si="76"/>
        <v>38291.441552976932</v>
      </c>
      <c r="S232" s="72"/>
      <c r="T232" s="72">
        <f t="shared" si="67"/>
        <v>1.0822713722646327</v>
      </c>
      <c r="U232" s="5">
        <f t="shared" si="80"/>
        <v>2726924.741873493</v>
      </c>
      <c r="V232" s="5">
        <f t="shared" si="68"/>
        <v>-28269.247418734929</v>
      </c>
      <c r="W232" s="5">
        <f t="shared" si="69"/>
        <v>0</v>
      </c>
      <c r="X232" s="5">
        <f t="shared" si="61"/>
        <v>0</v>
      </c>
      <c r="Y232" s="12">
        <f t="shared" si="70"/>
        <v>2598655.4944547582</v>
      </c>
      <c r="Z232" s="75">
        <f>(-1*$J$10*$K$12)+V232+SUM($W$37:W232)</f>
        <v>-180619.53923651041</v>
      </c>
      <c r="AA232" s="66">
        <f>U232-$U$37+SUM($X$48:X232)</f>
        <v>2626924.741873493</v>
      </c>
      <c r="AB232" s="70">
        <f t="shared" si="71"/>
        <v>0.17803126656948631</v>
      </c>
      <c r="AC232" s="71">
        <f t="shared" si="77"/>
        <v>13.543967684657268</v>
      </c>
    </row>
    <row r="233" spans="1:29" hidden="1">
      <c r="A233" s="11">
        <v>37987</v>
      </c>
      <c r="B233" s="11">
        <v>43982</v>
      </c>
      <c r="C233" s="56">
        <v>17</v>
      </c>
      <c r="D233" s="12">
        <f t="shared" si="78"/>
        <v>4743299.2448757309</v>
      </c>
      <c r="E233" s="5">
        <f t="shared" si="62"/>
        <v>-8685.1948056660713</v>
      </c>
      <c r="F233" s="5">
        <f t="shared" si="72"/>
        <v>-6028.3449619241137</v>
      </c>
      <c r="G233" s="5">
        <f t="shared" si="73"/>
        <v>-2656.8498437419566</v>
      </c>
      <c r="H233" s="5">
        <f t="shared" si="63"/>
        <v>-5929.1240560946635</v>
      </c>
      <c r="I233" s="5">
        <f t="shared" si="64"/>
        <v>-790.54987414595519</v>
      </c>
      <c r="J233" s="5">
        <f t="shared" si="65"/>
        <v>-11855.116289387686</v>
      </c>
      <c r="K233" s="5">
        <f t="shared" si="74"/>
        <v>-307023.2103559759</v>
      </c>
      <c r="L233" s="5">
        <f t="shared" si="75"/>
        <v>38291.441552976932</v>
      </c>
      <c r="M233" s="5">
        <f>(D233-$J$10)+SUM($G$37:G233)+SUM($H$37:H233)+SUM($I$37:I233)+SUM($J$37:J233)+SUM($L$37:L233)-$J$20-(D233*$K$27)</f>
        <v>4608002.5837194761</v>
      </c>
      <c r="N233" s="62">
        <f>(-1*$J$10*$K$12)+SUM($E$37:E233)+SUM($H$37:H233)+SUM($I$37:I233)+SUM($J$37:J233)+K233</f>
        <v>-3608933.218991261</v>
      </c>
      <c r="O233" s="63">
        <f>(D233-$J$10)+SUM($L$37:L233)</f>
        <v>7529729.4389978452</v>
      </c>
      <c r="P233" s="72">
        <f t="shared" si="66"/>
        <v>4.5794621589012423E-2</v>
      </c>
      <c r="Q233" s="80">
        <f t="shared" si="79"/>
        <v>-27259.985025294376</v>
      </c>
      <c r="R233" s="80">
        <f t="shared" si="76"/>
        <v>38291.441552976932</v>
      </c>
      <c r="S233" s="72"/>
      <c r="T233" s="72">
        <f t="shared" si="67"/>
        <v>1.0864141789529962</v>
      </c>
      <c r="U233" s="5">
        <f t="shared" si="80"/>
        <v>2768672.5157641922</v>
      </c>
      <c r="V233" s="5">
        <f t="shared" si="68"/>
        <v>-28686.725157641922</v>
      </c>
      <c r="W233" s="5">
        <f t="shared" si="69"/>
        <v>0</v>
      </c>
      <c r="X233" s="5">
        <f t="shared" si="61"/>
        <v>0</v>
      </c>
      <c r="Y233" s="12">
        <f t="shared" si="70"/>
        <v>2639985.7906065504</v>
      </c>
      <c r="Z233" s="75">
        <f>(-1*$J$10*$K$12)+V233+SUM($W$37:W233)</f>
        <v>-181037.01697541738</v>
      </c>
      <c r="AA233" s="66">
        <f>U233-$U$37+SUM($X$48:X233)</f>
        <v>2668672.5157641922</v>
      </c>
      <c r="AB233" s="70">
        <f t="shared" si="71"/>
        <v>0.17799849175720789</v>
      </c>
      <c r="AC233" s="71">
        <f t="shared" si="77"/>
        <v>13.741032305711077</v>
      </c>
    </row>
    <row r="234" spans="1:29" hidden="1">
      <c r="A234" s="11">
        <v>37987</v>
      </c>
      <c r="B234" s="11">
        <v>44012</v>
      </c>
      <c r="C234" s="56">
        <v>17</v>
      </c>
      <c r="D234" s="12">
        <f t="shared" si="78"/>
        <v>4781122.9791506836</v>
      </c>
      <c r="E234" s="5">
        <f t="shared" si="62"/>
        <v>-8685.1948056660713</v>
      </c>
      <c r="F234" s="5">
        <f t="shared" si="72"/>
        <v>-6078.5811699401484</v>
      </c>
      <c r="G234" s="5">
        <f t="shared" si="73"/>
        <v>-2606.6136357259229</v>
      </c>
      <c r="H234" s="5">
        <f t="shared" si="63"/>
        <v>-5976.4037239383542</v>
      </c>
      <c r="I234" s="5">
        <f t="shared" si="64"/>
        <v>-796.85382985844728</v>
      </c>
      <c r="J234" s="5">
        <f t="shared" si="65"/>
        <v>-11853.743849016224</v>
      </c>
      <c r="K234" s="5">
        <f t="shared" si="74"/>
        <v>-309008.95640541089</v>
      </c>
      <c r="L234" s="5">
        <f t="shared" si="75"/>
        <v>38291.441552976932</v>
      </c>
      <c r="M234" s="5">
        <f>(D234-$J$10)+SUM($G$37:G234)+SUM($H$37:H234)+SUM($I$37:I234)+SUM($J$37:J234)+SUM($L$37:L234)-$J$20-(D234*$K$27)</f>
        <v>4660898.3984594326</v>
      </c>
      <c r="N234" s="62">
        <f>(-1*$J$10*$K$12)+SUM($E$37:E234)+SUM($H$37:H234)+SUM($I$37:I234)+SUM($J$37:J234)+K234</f>
        <v>-3638231.1612491761</v>
      </c>
      <c r="O234" s="63">
        <f>(D234-$J$10)+SUM($L$37:L234)</f>
        <v>7605844.6148257749</v>
      </c>
      <c r="P234" s="72">
        <f t="shared" si="66"/>
        <v>4.5686427363047455E-2</v>
      </c>
      <c r="Q234" s="80">
        <f t="shared" si="79"/>
        <v>-27312.196208479098</v>
      </c>
      <c r="R234" s="80">
        <f t="shared" si="76"/>
        <v>38291.441552976932</v>
      </c>
      <c r="S234" s="72"/>
      <c r="T234" s="72">
        <f t="shared" si="67"/>
        <v>1.0905336350905011</v>
      </c>
      <c r="U234" s="5">
        <f t="shared" si="80"/>
        <v>2811059.4259677008</v>
      </c>
      <c r="V234" s="5">
        <f t="shared" si="68"/>
        <v>-29110.594259677007</v>
      </c>
      <c r="W234" s="5">
        <f t="shared" si="69"/>
        <v>0</v>
      </c>
      <c r="X234" s="5">
        <f t="shared" si="61"/>
        <v>0</v>
      </c>
      <c r="Y234" s="12">
        <f t="shared" si="70"/>
        <v>2681948.8317080238</v>
      </c>
      <c r="Z234" s="75">
        <f>(-1*$J$10*$K$12)+V234+SUM($W$37:W234)</f>
        <v>-181460.88607745248</v>
      </c>
      <c r="AA234" s="66">
        <f>U234-$U$37+SUM($X$48:X234)</f>
        <v>2711059.4259677008</v>
      </c>
      <c r="AB234" s="70">
        <f t="shared" si="71"/>
        <v>0.17799530386854889</v>
      </c>
      <c r="AC234" s="71">
        <f t="shared" si="77"/>
        <v>13.940186199744149</v>
      </c>
    </row>
    <row r="235" spans="1:29" hidden="1">
      <c r="A235" s="11">
        <v>37987</v>
      </c>
      <c r="B235" s="11">
        <v>44043</v>
      </c>
      <c r="C235" s="56">
        <v>17</v>
      </c>
      <c r="D235" s="12">
        <f t="shared" si="78"/>
        <v>4819248.3251942899</v>
      </c>
      <c r="E235" s="5">
        <f t="shared" si="62"/>
        <v>-8685.1948056660713</v>
      </c>
      <c r="F235" s="5">
        <f t="shared" si="72"/>
        <v>-6129.2360130229827</v>
      </c>
      <c r="G235" s="5">
        <f t="shared" si="73"/>
        <v>-2555.9587926430886</v>
      </c>
      <c r="H235" s="5">
        <f t="shared" si="63"/>
        <v>-6024.0604064928621</v>
      </c>
      <c r="I235" s="5">
        <f t="shared" si="64"/>
        <v>-803.20805419904843</v>
      </c>
      <c r="J235" s="5">
        <f t="shared" si="65"/>
        <v>-11852.367862853192</v>
      </c>
      <c r="K235" s="5">
        <f t="shared" si="74"/>
        <v>-311010.53707270022</v>
      </c>
      <c r="L235" s="5">
        <f t="shared" si="75"/>
        <v>38291.441552976932</v>
      </c>
      <c r="M235" s="5">
        <f>(D235-$J$10)+SUM($G$37:G235)+SUM($H$37:H235)+SUM($I$37:I235)+SUM($J$37:J235)+SUM($L$37:L235)-$J$20-(D235*$K$27)</f>
        <v>4714078.0102725374</v>
      </c>
      <c r="N235" s="62">
        <f>(-1*$J$10*$K$12)+SUM($E$37:E235)+SUM($H$37:H235)+SUM($I$37:I235)+SUM($J$37:J235)+K235</f>
        <v>-3667597.5730456766</v>
      </c>
      <c r="O235" s="63">
        <f>(D235-$J$10)+SUM($L$37:L235)</f>
        <v>7682261.4024223583</v>
      </c>
      <c r="P235" s="72">
        <f t="shared" si="66"/>
        <v>4.5570693917532677E-2</v>
      </c>
      <c r="Q235" s="80">
        <f t="shared" si="79"/>
        <v>-27364.831129211176</v>
      </c>
      <c r="R235" s="80">
        <f t="shared" si="76"/>
        <v>38291.441552976932</v>
      </c>
      <c r="S235" s="72"/>
      <c r="T235" s="72">
        <f t="shared" si="67"/>
        <v>1.0946304084400382</v>
      </c>
      <c r="U235" s="5">
        <f t="shared" si="80"/>
        <v>2854095.2573225447</v>
      </c>
      <c r="V235" s="5">
        <f t="shared" si="68"/>
        <v>-29540.952573225448</v>
      </c>
      <c r="W235" s="5">
        <f t="shared" si="69"/>
        <v>0</v>
      </c>
      <c r="X235" s="5">
        <f t="shared" si="61"/>
        <v>0</v>
      </c>
      <c r="Y235" s="12">
        <f t="shared" si="70"/>
        <v>2724554.3047493193</v>
      </c>
      <c r="Z235" s="75">
        <f>(-1*$J$10*$K$12)+V235+SUM($W$37:W235)</f>
        <v>-181891.24439100095</v>
      </c>
      <c r="AA235" s="66">
        <f>U235-$U$37+SUM($X$48:X235)</f>
        <v>2754095.2573225447</v>
      </c>
      <c r="AB235" s="70">
        <f t="shared" si="71"/>
        <v>0.17795751158220752</v>
      </c>
      <c r="AC235" s="71">
        <f t="shared" si="77"/>
        <v>14.141439416414281</v>
      </c>
    </row>
    <row r="236" spans="1:29" hidden="1">
      <c r="A236" s="11">
        <v>37987</v>
      </c>
      <c r="B236" s="11">
        <v>44074</v>
      </c>
      <c r="C236" s="56">
        <v>17</v>
      </c>
      <c r="D236" s="12">
        <f t="shared" si="78"/>
        <v>4857677.6881011482</v>
      </c>
      <c r="E236" s="5">
        <f t="shared" si="62"/>
        <v>-8685.1948056660713</v>
      </c>
      <c r="F236" s="5">
        <f t="shared" si="72"/>
        <v>-6180.3129797981728</v>
      </c>
      <c r="G236" s="5">
        <f t="shared" si="73"/>
        <v>-2504.8818258678966</v>
      </c>
      <c r="H236" s="5">
        <f t="shared" si="63"/>
        <v>-6072.0971101264358</v>
      </c>
      <c r="I236" s="5">
        <f t="shared" si="64"/>
        <v>-809.61294801685801</v>
      </c>
      <c r="J236" s="5">
        <f t="shared" si="65"/>
        <v>-11850.988364275952</v>
      </c>
      <c r="K236" s="5">
        <f t="shared" si="74"/>
        <v>-313028.07862531033</v>
      </c>
      <c r="L236" s="5">
        <f t="shared" si="75"/>
        <v>38291.441552976932</v>
      </c>
      <c r="M236" s="5">
        <f>(D236-$J$10)+SUM($G$37:G236)+SUM($H$37:H236)+SUM($I$37:I236)+SUM($J$37:J236)+SUM($L$37:L236)-$J$20-(D236*$K$27)</f>
        <v>4767543.692931477</v>
      </c>
      <c r="N236" s="62">
        <f>(-1*$J$10*$K$12)+SUM($E$37:E236)+SUM($H$37:H236)+SUM($I$37:I236)+SUM($J$37:J236)+K236</f>
        <v>-3697033.007826372</v>
      </c>
      <c r="O236" s="63">
        <f>(D236-$J$10)+SUM($L$37:L236)</f>
        <v>7758982.2068821937</v>
      </c>
      <c r="P236" s="72">
        <f t="shared" si="66"/>
        <v>4.5455253946152505E-2</v>
      </c>
      <c r="Q236" s="80">
        <f t="shared" si="79"/>
        <v>-27417.893228085319</v>
      </c>
      <c r="R236" s="80">
        <f t="shared" si="76"/>
        <v>38291.441552976932</v>
      </c>
      <c r="S236" s="72"/>
      <c r="T236" s="72">
        <f t="shared" si="67"/>
        <v>1.0987051482788892</v>
      </c>
      <c r="U236" s="5">
        <f t="shared" si="80"/>
        <v>2897789.9444679469</v>
      </c>
      <c r="V236" s="5">
        <f t="shared" si="68"/>
        <v>-29977.899444679468</v>
      </c>
      <c r="W236" s="5">
        <f t="shared" si="69"/>
        <v>0</v>
      </c>
      <c r="X236" s="5">
        <f t="shared" si="61"/>
        <v>0</v>
      </c>
      <c r="Y236" s="12">
        <f t="shared" si="70"/>
        <v>2767812.0450232676</v>
      </c>
      <c r="Z236" s="75">
        <f>(-1*$J$10*$K$12)+V236+SUM($W$37:W236)</f>
        <v>-182328.19126245496</v>
      </c>
      <c r="AA236" s="66">
        <f>U236-$U$37+SUM($X$48:X236)</f>
        <v>2797789.9444679469</v>
      </c>
      <c r="AB236" s="70">
        <f t="shared" si="71"/>
        <v>0.17791733489620301</v>
      </c>
      <c r="AC236" s="71">
        <f t="shared" si="77"/>
        <v>14.344801728662068</v>
      </c>
    </row>
    <row r="237" spans="1:29" hidden="1">
      <c r="A237" s="11">
        <v>37987</v>
      </c>
      <c r="B237" s="11">
        <v>44104</v>
      </c>
      <c r="C237" s="56">
        <v>17</v>
      </c>
      <c r="D237" s="12">
        <f t="shared" si="78"/>
        <v>4896413.4921444198</v>
      </c>
      <c r="E237" s="5">
        <f t="shared" si="62"/>
        <v>-8685.1948056660713</v>
      </c>
      <c r="F237" s="5">
        <f t="shared" si="72"/>
        <v>-6231.8155879631586</v>
      </c>
      <c r="G237" s="5">
        <f t="shared" si="73"/>
        <v>-2453.3792177029122</v>
      </c>
      <c r="H237" s="5">
        <f t="shared" si="63"/>
        <v>-6120.5168651805243</v>
      </c>
      <c r="I237" s="5">
        <f t="shared" si="64"/>
        <v>-816.0689153574034</v>
      </c>
      <c r="J237" s="5">
        <f t="shared" si="65"/>
        <v>-11849.605387441798</v>
      </c>
      <c r="K237" s="5">
        <f t="shared" si="74"/>
        <v>-315061.70833758207</v>
      </c>
      <c r="L237" s="5">
        <f t="shared" si="75"/>
        <v>38291.441552976932</v>
      </c>
      <c r="M237" s="5">
        <f>(D237-$J$10)+SUM($G$37:G237)+SUM($H$37:H237)+SUM($I$37:I237)+SUM($J$37:J237)+SUM($L$37:L237)-$J$20-(D237*$K$27)</f>
        <v>4821297.7384297708</v>
      </c>
      <c r="N237" s="62">
        <f>(-1*$J$10*$K$12)+SUM($E$37:E237)+SUM($H$37:H237)+SUM($I$37:I237)+SUM($J$37:J237)+K237</f>
        <v>-3726538.0235122894</v>
      </c>
      <c r="O237" s="63">
        <f>(D237-$J$10)+SUM($L$37:L237)</f>
        <v>7836009.4524784423</v>
      </c>
      <c r="P237" s="72">
        <f t="shared" si="66"/>
        <v>4.5347704281366384E-2</v>
      </c>
      <c r="Q237" s="80">
        <f t="shared" si="79"/>
        <v>-27471.385973645796</v>
      </c>
      <c r="R237" s="80">
        <f t="shared" si="76"/>
        <v>38291.441552976932</v>
      </c>
      <c r="S237" s="72"/>
      <c r="T237" s="72">
        <f t="shared" si="67"/>
        <v>1.1027584860365778</v>
      </c>
      <c r="U237" s="5">
        <f t="shared" si="80"/>
        <v>2942153.5741371964</v>
      </c>
      <c r="V237" s="5">
        <f t="shared" si="68"/>
        <v>-30421.535741371965</v>
      </c>
      <c r="W237" s="5">
        <f t="shared" si="69"/>
        <v>0</v>
      </c>
      <c r="X237" s="5">
        <f t="shared" si="61"/>
        <v>0</v>
      </c>
      <c r="Y237" s="12">
        <f t="shared" si="70"/>
        <v>2811732.0383958244</v>
      </c>
      <c r="Z237" s="75">
        <f>(-1*$J$10*$K$12)+V237+SUM($W$37:W237)</f>
        <v>-182771.82755914744</v>
      </c>
      <c r="AA237" s="66">
        <f>U237-$U$37+SUM($X$48:X237)</f>
        <v>2842153.5741371964</v>
      </c>
      <c r="AB237" s="70">
        <f t="shared" si="71"/>
        <v>0.17790632212716079</v>
      </c>
      <c r="AC237" s="71">
        <f t="shared" si="77"/>
        <v>14.550282623384268</v>
      </c>
    </row>
    <row r="238" spans="1:29" hidden="1">
      <c r="A238" s="11">
        <v>37987</v>
      </c>
      <c r="B238" s="11">
        <v>44135</v>
      </c>
      <c r="C238" s="56">
        <v>17</v>
      </c>
      <c r="D238" s="12">
        <f t="shared" si="78"/>
        <v>4935458.1809287583</v>
      </c>
      <c r="E238" s="5">
        <f t="shared" si="62"/>
        <v>-8685.1948056660713</v>
      </c>
      <c r="F238" s="5">
        <f t="shared" si="72"/>
        <v>-6283.747384529519</v>
      </c>
      <c r="G238" s="5">
        <f t="shared" si="73"/>
        <v>-2401.4474211365523</v>
      </c>
      <c r="H238" s="5">
        <f t="shared" si="63"/>
        <v>-6169.3227261609472</v>
      </c>
      <c r="I238" s="5">
        <f t="shared" si="64"/>
        <v>-822.57636348812639</v>
      </c>
      <c r="J238" s="5">
        <f t="shared" si="65"/>
        <v>-11848.218967298435</v>
      </c>
      <c r="K238" s="5">
        <f t="shared" si="74"/>
        <v>-317111.5544987598</v>
      </c>
      <c r="L238" s="5">
        <f t="shared" si="75"/>
        <v>38291.441552976932</v>
      </c>
      <c r="M238" s="5">
        <f>(D238-$J$10)+SUM($G$37:G238)+SUM($H$37:H238)+SUM($I$37:I238)+SUM($J$37:J238)+SUM($L$37:L238)-$J$20-(D238*$K$27)</f>
        <v>4875342.4571278244</v>
      </c>
      <c r="N238" s="62">
        <f>(-1*$J$10*$K$12)+SUM($E$37:E238)+SUM($H$37:H238)+SUM($I$37:I238)+SUM($J$37:J238)+K238</f>
        <v>-3756113.1825360805</v>
      </c>
      <c r="O238" s="63">
        <f>(D238-$J$10)+SUM($L$37:L238)</f>
        <v>7913345.582815758</v>
      </c>
      <c r="P238" s="72">
        <f t="shared" si="66"/>
        <v>4.5232849760411697E-2</v>
      </c>
      <c r="Q238" s="80">
        <f t="shared" si="79"/>
        <v>-27525.31286261358</v>
      </c>
      <c r="R238" s="80">
        <f t="shared" si="76"/>
        <v>38291.441552976932</v>
      </c>
      <c r="S238" s="72"/>
      <c r="T238" s="72">
        <f t="shared" si="67"/>
        <v>1.1067910359061028</v>
      </c>
      <c r="U238" s="5">
        <f t="shared" si="80"/>
        <v>2987196.3874861286</v>
      </c>
      <c r="V238" s="5">
        <f t="shared" si="68"/>
        <v>-30871.963874861285</v>
      </c>
      <c r="W238" s="5">
        <f t="shared" si="69"/>
        <v>0</v>
      </c>
      <c r="X238" s="5">
        <f t="shared" si="61"/>
        <v>0</v>
      </c>
      <c r="Y238" s="12">
        <f t="shared" si="70"/>
        <v>2856324.4236112675</v>
      </c>
      <c r="Z238" s="75">
        <f>(-1*$J$10*$K$12)+V238+SUM($W$37:W238)</f>
        <v>-183222.25569263677</v>
      </c>
      <c r="AA238" s="66">
        <f>U238-$U$37+SUM($X$48:X238)</f>
        <v>2887196.3874861286</v>
      </c>
      <c r="AB238" s="70">
        <f t="shared" si="71"/>
        <v>0.17786128029260187</v>
      </c>
      <c r="AC238" s="71">
        <f t="shared" si="77"/>
        <v>14.757891292035643</v>
      </c>
    </row>
    <row r="239" spans="1:29" hidden="1">
      <c r="A239" s="11">
        <v>37987</v>
      </c>
      <c r="B239" s="11">
        <v>44165</v>
      </c>
      <c r="C239" s="56">
        <v>17</v>
      </c>
      <c r="D239" s="12">
        <f t="shared" si="78"/>
        <v>4974814.2175444663</v>
      </c>
      <c r="E239" s="5">
        <f t="shared" si="62"/>
        <v>-8685.1948056660713</v>
      </c>
      <c r="F239" s="5">
        <f t="shared" si="72"/>
        <v>-6336.1119460672644</v>
      </c>
      <c r="G239" s="5">
        <f t="shared" si="73"/>
        <v>-2349.082859598806</v>
      </c>
      <c r="H239" s="5">
        <f t="shared" si="63"/>
        <v>-6218.517771930583</v>
      </c>
      <c r="I239" s="5">
        <f t="shared" si="64"/>
        <v>-829.13570292407769</v>
      </c>
      <c r="J239" s="5">
        <f t="shared" si="65"/>
        <v>-11846.82913959462</v>
      </c>
      <c r="K239" s="5">
        <f t="shared" si="74"/>
        <v>-319177.74642108451</v>
      </c>
      <c r="L239" s="5">
        <f t="shared" si="75"/>
        <v>38291.441552976932</v>
      </c>
      <c r="M239" s="5">
        <f>(D239-$J$10)+SUM($G$37:G239)+SUM($H$37:H239)+SUM($I$37:I239)+SUM($J$37:J239)+SUM($L$37:L239)-$J$20-(D239*$K$27)</f>
        <v>4929680.1779001364</v>
      </c>
      <c r="N239" s="62">
        <f>(-1*$J$10*$K$12)+SUM($E$37:E239)+SUM($H$37:H239)+SUM($I$37:I239)+SUM($J$37:J239)+K239</f>
        <v>-3785759.0518785212</v>
      </c>
      <c r="O239" s="63">
        <f>(D239-$J$10)+SUM($L$37:L239)</f>
        <v>7990993.0609844429</v>
      </c>
      <c r="P239" s="72">
        <f t="shared" si="66"/>
        <v>4.5125808837595725E-2</v>
      </c>
      <c r="Q239" s="80">
        <f t="shared" si="79"/>
        <v>-27579.677420115353</v>
      </c>
      <c r="R239" s="80">
        <f t="shared" si="76"/>
        <v>38291.441552976932</v>
      </c>
      <c r="S239" s="72"/>
      <c r="T239" s="72">
        <f t="shared" si="67"/>
        <v>1.1108033954298422</v>
      </c>
      <c r="U239" s="5">
        <f t="shared" si="80"/>
        <v>3032928.7824572511</v>
      </c>
      <c r="V239" s="5">
        <f t="shared" si="68"/>
        <v>-31329.287824572511</v>
      </c>
      <c r="W239" s="5">
        <f t="shared" si="69"/>
        <v>0</v>
      </c>
      <c r="X239" s="5">
        <f t="shared" si="61"/>
        <v>0</v>
      </c>
      <c r="Y239" s="12">
        <f t="shared" si="70"/>
        <v>2901599.4946326786</v>
      </c>
      <c r="Z239" s="75">
        <f>(-1*$J$10*$K$12)+V239+SUM($W$37:W239)</f>
        <v>-183679.57964234799</v>
      </c>
      <c r="AA239" s="66">
        <f>U239-$U$37+SUM($X$48:X239)</f>
        <v>2932928.7824572511</v>
      </c>
      <c r="AB239" s="70">
        <f t="shared" si="71"/>
        <v>0.17784512659840043</v>
      </c>
      <c r="AC239" s="71">
        <f t="shared" si="77"/>
        <v>14.967636621164466</v>
      </c>
    </row>
    <row r="240" spans="1:29">
      <c r="A240" s="11">
        <v>37987</v>
      </c>
      <c r="B240" s="11">
        <v>44196</v>
      </c>
      <c r="C240" s="56">
        <v>17</v>
      </c>
      <c r="D240" s="12">
        <f t="shared" si="78"/>
        <v>5014484.0847228728</v>
      </c>
      <c r="E240" s="5">
        <f t="shared" si="62"/>
        <v>-8685.1948056660713</v>
      </c>
      <c r="F240" s="5">
        <f t="shared" si="72"/>
        <v>-6388.9128789511587</v>
      </c>
      <c r="G240" s="5">
        <f t="shared" si="73"/>
        <v>-2296.2819267149125</v>
      </c>
      <c r="H240" s="5">
        <f t="shared" si="63"/>
        <v>-6268.1051059035899</v>
      </c>
      <c r="I240" s="5">
        <f t="shared" si="64"/>
        <v>-835.74734745381227</v>
      </c>
      <c r="J240" s="5">
        <f t="shared" si="65"/>
        <v>-11845.435940890893</v>
      </c>
      <c r="K240" s="5">
        <f t="shared" si="74"/>
        <v>-321260.41444795084</v>
      </c>
      <c r="L240" s="5">
        <f t="shared" si="75"/>
        <v>38291.441552976932</v>
      </c>
      <c r="M240" s="5">
        <f>(D240-$J$10)+SUM($G$37:G240)+SUM($H$37:H240)+SUM($I$37:I240)+SUM($J$37:J240)+SUM($L$37:L240)-$J$20-(D240*$K$27)</f>
        <v>4984313.2482836908</v>
      </c>
      <c r="N240" s="62">
        <f>(-1*$J$10*$K$12)+SUM($E$37:E240)+SUM($H$37:H240)+SUM($I$37:I240)+SUM($J$37:J240)+K240</f>
        <v>-3815476.2031053016</v>
      </c>
      <c r="O240" s="63">
        <f>(D240-$J$10)+SUM($L$37:L240)</f>
        <v>8068954.3697158266</v>
      </c>
      <c r="P240" s="72">
        <f t="shared" si="66"/>
        <v>4.501161015866606E-2</v>
      </c>
      <c r="Q240" s="80">
        <f t="shared" si="79"/>
        <v>-27634.483199914368</v>
      </c>
      <c r="R240" s="80">
        <f t="shared" si="76"/>
        <v>38291.441552976932</v>
      </c>
      <c r="S240" s="72"/>
      <c r="T240" s="72">
        <f t="shared" si="67"/>
        <v>1.1147961460613349</v>
      </c>
      <c r="U240" s="5">
        <f t="shared" si="80"/>
        <v>3079361.3161800662</v>
      </c>
      <c r="V240" s="5">
        <f t="shared" si="68"/>
        <v>-31793.613161800662</v>
      </c>
      <c r="W240" s="5">
        <f t="shared" si="69"/>
        <v>0</v>
      </c>
      <c r="X240" s="5">
        <f t="shared" si="61"/>
        <v>0</v>
      </c>
      <c r="Y240" s="12">
        <f t="shared" si="70"/>
        <v>2947567.7030182658</v>
      </c>
      <c r="Z240" s="75">
        <f>(-1*$J$10*$K$12)+V240+SUM($W$37:W240)</f>
        <v>-184143.90497957612</v>
      </c>
      <c r="AA240" s="66">
        <f>U240-$U$37+SUM($X$48:X240)</f>
        <v>2979361.3161800662</v>
      </c>
      <c r="AB240" s="70">
        <f t="shared" si="71"/>
        <v>0.17779531448296371</v>
      </c>
      <c r="AC240" s="71">
        <f t="shared" si="77"/>
        <v>15.17952718288729</v>
      </c>
    </row>
    <row r="241" spans="1:29" hidden="1">
      <c r="A241" s="11">
        <v>37987</v>
      </c>
      <c r="B241" s="11">
        <v>44227</v>
      </c>
      <c r="C241" s="56">
        <v>18</v>
      </c>
      <c r="D241" s="12">
        <f t="shared" si="78"/>
        <v>5054470.2849929556</v>
      </c>
      <c r="E241" s="5">
        <f t="shared" si="62"/>
        <v>-8685.1948056660713</v>
      </c>
      <c r="F241" s="5">
        <f t="shared" si="72"/>
        <v>-6442.1538196090851</v>
      </c>
      <c r="G241" s="5">
        <f t="shared" si="73"/>
        <v>-2243.0409860569862</v>
      </c>
      <c r="H241" s="5">
        <f t="shared" si="63"/>
        <v>-6318.0878562411935</v>
      </c>
      <c r="I241" s="5">
        <f t="shared" si="64"/>
        <v>-842.41171416549253</v>
      </c>
      <c r="J241" s="5">
        <f t="shared" si="65"/>
        <v>-13413.988512242491</v>
      </c>
      <c r="K241" s="5">
        <f t="shared" si="74"/>
        <v>-323359.68996213021</v>
      </c>
      <c r="L241" s="5">
        <f t="shared" si="75"/>
        <v>42120.58570827463</v>
      </c>
      <c r="M241" s="5">
        <f>(D241-$J$10)+SUM($G$37:G241)+SUM($H$37:H241)+SUM($I$37:I241)+SUM($J$37:J241)+SUM($L$37:L241)-$J$20-(D241*$K$27)</f>
        <v>5041503.2296791635</v>
      </c>
      <c r="N241" s="62">
        <f>(-1*$J$10*$K$12)+SUM($E$37:E241)+SUM($H$37:H241)+SUM($I$37:I241)+SUM($J$37:J241)+K241</f>
        <v>-3846835.161507796</v>
      </c>
      <c r="O241" s="63">
        <f>(D241-$J$10)+SUM($L$37:L241)</f>
        <v>8151061.1556941839</v>
      </c>
      <c r="P241" s="72">
        <f t="shared" si="66"/>
        <v>4.4901561432414881E-2</v>
      </c>
      <c r="Q241" s="80">
        <f t="shared" si="79"/>
        <v>-29259.682888315248</v>
      </c>
      <c r="R241" s="80">
        <f t="shared" si="76"/>
        <v>42120.58570827463</v>
      </c>
      <c r="S241" s="72"/>
      <c r="T241" s="72">
        <f t="shared" si="67"/>
        <v>1.1189005542154071</v>
      </c>
      <c r="U241" s="5">
        <f t="shared" si="80"/>
        <v>3126504.7074081386</v>
      </c>
      <c r="V241" s="5">
        <f t="shared" si="68"/>
        <v>-32265.047074081387</v>
      </c>
      <c r="W241" s="5">
        <f t="shared" si="69"/>
        <v>0</v>
      </c>
      <c r="X241" s="5">
        <f t="shared" ref="X241:X276" si="81">IF(YEAR(B241)=YEAR(B240),X240,(U241*$L$17)/12)</f>
        <v>0</v>
      </c>
      <c r="Y241" s="12">
        <f t="shared" si="70"/>
        <v>2994239.6603340572</v>
      </c>
      <c r="Z241" s="75">
        <f>(-1*$J$10*$K$12)+V241+SUM($W$37:W241)</f>
        <v>-184615.33889185684</v>
      </c>
      <c r="AA241" s="66">
        <f>U241-$U$37+SUM($X$48:X241)</f>
        <v>3026504.7074081386</v>
      </c>
      <c r="AB241" s="70">
        <f t="shared" si="71"/>
        <v>0.17774323302917033</v>
      </c>
      <c r="AC241" s="71">
        <f t="shared" si="77"/>
        <v>15.393571225308593</v>
      </c>
    </row>
    <row r="242" spans="1:29" hidden="1">
      <c r="A242" s="11">
        <v>37987</v>
      </c>
      <c r="B242" s="11">
        <v>44255</v>
      </c>
      <c r="C242" s="56">
        <v>18</v>
      </c>
      <c r="D242" s="12">
        <f t="shared" si="78"/>
        <v>5094775.3408392109</v>
      </c>
      <c r="E242" s="5">
        <f t="shared" si="62"/>
        <v>-8685.1948056660713</v>
      </c>
      <c r="F242" s="5">
        <f t="shared" si="72"/>
        <v>-6495.8384347724932</v>
      </c>
      <c r="G242" s="5">
        <f t="shared" si="73"/>
        <v>-2189.3563708935772</v>
      </c>
      <c r="H242" s="5">
        <f t="shared" si="63"/>
        <v>-6368.4691760490132</v>
      </c>
      <c r="I242" s="5">
        <f t="shared" si="64"/>
        <v>-849.12922347320182</v>
      </c>
      <c r="J242" s="5">
        <f t="shared" si="65"/>
        <v>-13412.588684522123</v>
      </c>
      <c r="K242" s="5">
        <f t="shared" si="74"/>
        <v>-325475.7053940586</v>
      </c>
      <c r="L242" s="5">
        <f t="shared" si="75"/>
        <v>42120.58570827463</v>
      </c>
      <c r="M242" s="5">
        <f>(D242-$J$10)+SUM($G$37:G242)+SUM($H$37:H242)+SUM($I$37:I242)+SUM($J$37:J242)+SUM($L$37:L242)-$J$20-(D242*$K$27)</f>
        <v>5098993.3123468263</v>
      </c>
      <c r="N242" s="62">
        <f>(-1*$J$10*$K$12)+SUM($E$37:E242)+SUM($H$37:H242)+SUM($I$37:I242)+SUM($J$37:J242)+K242</f>
        <v>-3878266.5588294351</v>
      </c>
      <c r="O242" s="63">
        <f>(D242-$J$10)+SUM($L$37:L242)</f>
        <v>8233486.7972487137</v>
      </c>
      <c r="P242" s="72">
        <f t="shared" si="66"/>
        <v>4.4813613497026734E-2</v>
      </c>
      <c r="Q242" s="80">
        <f t="shared" si="79"/>
        <v>-29315.381889710407</v>
      </c>
      <c r="R242" s="80">
        <f t="shared" si="76"/>
        <v>42120.58570827463</v>
      </c>
      <c r="S242" s="72"/>
      <c r="T242" s="72">
        <f t="shared" si="67"/>
        <v>1.1229811495303204</v>
      </c>
      <c r="U242" s="5">
        <f t="shared" si="80"/>
        <v>3174369.8389934744</v>
      </c>
      <c r="V242" s="5">
        <f t="shared" si="68"/>
        <v>-32743.698389934743</v>
      </c>
      <c r="W242" s="5">
        <f t="shared" si="69"/>
        <v>0</v>
      </c>
      <c r="X242" s="5">
        <f t="shared" si="81"/>
        <v>0</v>
      </c>
      <c r="Y242" s="12">
        <f t="shared" si="70"/>
        <v>3041626.1406035395</v>
      </c>
      <c r="Z242" s="75">
        <f>(-1*$J$10*$K$12)+V242+SUM($W$37:W242)</f>
        <v>-185093.99020771025</v>
      </c>
      <c r="AA242" s="66">
        <f>U242-$U$37+SUM($X$48:X242)</f>
        <v>3074369.8389934744</v>
      </c>
      <c r="AB242" s="70">
        <f t="shared" si="71"/>
        <v>0.17778109635300224</v>
      </c>
      <c r="AC242" s="71">
        <f t="shared" si="77"/>
        <v>15.609776662891397</v>
      </c>
    </row>
    <row r="243" spans="1:29" hidden="1">
      <c r="A243" s="11">
        <v>37987</v>
      </c>
      <c r="B243" s="11">
        <v>44286</v>
      </c>
      <c r="C243" s="56">
        <v>18</v>
      </c>
      <c r="D243" s="12">
        <f t="shared" si="78"/>
        <v>5135401.7948607784</v>
      </c>
      <c r="E243" s="5">
        <f t="shared" si="62"/>
        <v>-8685.1948056660713</v>
      </c>
      <c r="F243" s="5">
        <f t="shared" si="72"/>
        <v>-6549.9704217289309</v>
      </c>
      <c r="G243" s="5">
        <f t="shared" si="73"/>
        <v>-2135.2243839371395</v>
      </c>
      <c r="H243" s="5">
        <f t="shared" si="63"/>
        <v>-6419.252243575972</v>
      </c>
      <c r="I243" s="5">
        <f t="shared" si="64"/>
        <v>-855.90029914346314</v>
      </c>
      <c r="J243" s="5">
        <f t="shared" si="65"/>
        <v>-13411.185600463403</v>
      </c>
      <c r="K243" s="5">
        <f t="shared" si="74"/>
        <v>-327608.59423019091</v>
      </c>
      <c r="L243" s="5">
        <f t="shared" si="75"/>
        <v>42120.58570827463</v>
      </c>
      <c r="M243" s="5">
        <f>(D243-$J$10)+SUM($G$37:G243)+SUM($H$37:H243)+SUM($I$37:I243)+SUM($J$37:J243)+SUM($L$37:L243)-$J$20-(D243*$K$27)</f>
        <v>5156785.9007134167</v>
      </c>
      <c r="N243" s="62">
        <f>(-1*$J$10*$K$12)+SUM($E$37:E243)+SUM($H$37:H243)+SUM($I$37:I243)+SUM($J$37:J243)+K243</f>
        <v>-3909770.9806144168</v>
      </c>
      <c r="O243" s="63">
        <f>(D243-$J$10)+SUM($L$37:L243)</f>
        <v>8316233.8369785557</v>
      </c>
      <c r="P243" s="72">
        <f t="shared" si="66"/>
        <v>4.4703802192960058E-2</v>
      </c>
      <c r="Q243" s="80">
        <f t="shared" si="79"/>
        <v>-29371.532948848908</v>
      </c>
      <c r="R243" s="80">
        <f t="shared" si="76"/>
        <v>42120.58570827463</v>
      </c>
      <c r="S243" s="72"/>
      <c r="T243" s="72">
        <f t="shared" si="67"/>
        <v>1.1270386112671149</v>
      </c>
      <c r="U243" s="5">
        <f t="shared" si="80"/>
        <v>3222967.7603987814</v>
      </c>
      <c r="V243" s="5">
        <f t="shared" si="68"/>
        <v>-33229.677603987817</v>
      </c>
      <c r="W243" s="5">
        <f t="shared" si="69"/>
        <v>0</v>
      </c>
      <c r="X243" s="5">
        <f t="shared" si="81"/>
        <v>0</v>
      </c>
      <c r="Y243" s="12">
        <f t="shared" si="70"/>
        <v>3089738.0827947934</v>
      </c>
      <c r="Z243" s="75">
        <f>(-1*$J$10*$K$12)+V243+SUM($W$37:W243)</f>
        <v>-185579.96942176326</v>
      </c>
      <c r="AA243" s="66">
        <f>U243-$U$37+SUM($X$48:X243)</f>
        <v>3122967.7603987814</v>
      </c>
      <c r="AB243" s="70">
        <f t="shared" si="71"/>
        <v>0.17772405197816332</v>
      </c>
      <c r="AC243" s="71">
        <f t="shared" si="77"/>
        <v>15.828151066785043</v>
      </c>
    </row>
    <row r="244" spans="1:29" hidden="1">
      <c r="A244" s="11">
        <v>37987</v>
      </c>
      <c r="B244" s="11">
        <v>44316</v>
      </c>
      <c r="C244" s="56">
        <v>18</v>
      </c>
      <c r="D244" s="12">
        <f t="shared" si="78"/>
        <v>5176352.209931843</v>
      </c>
      <c r="E244" s="5">
        <f t="shared" si="62"/>
        <v>-8685.1948056660713</v>
      </c>
      <c r="F244" s="5">
        <f t="shared" si="72"/>
        <v>-6604.5535085766724</v>
      </c>
      <c r="G244" s="5">
        <f t="shared" si="73"/>
        <v>-2080.641297089398</v>
      </c>
      <c r="H244" s="5">
        <f t="shared" si="63"/>
        <v>-6470.4402624148033</v>
      </c>
      <c r="I244" s="5">
        <f t="shared" si="64"/>
        <v>-862.72536832197386</v>
      </c>
      <c r="J244" s="5">
        <f t="shared" si="65"/>
        <v>-13409.779299983866</v>
      </c>
      <c r="K244" s="5">
        <f t="shared" si="74"/>
        <v>-329758.4910214218</v>
      </c>
      <c r="L244" s="5">
        <f t="shared" si="75"/>
        <v>42120.58570827463</v>
      </c>
      <c r="M244" s="5">
        <f>(D244-$J$10)+SUM($G$37:G244)+SUM($H$37:H244)+SUM($I$37:I244)+SUM($J$37:J244)+SUM($L$37:L244)-$J$20-(D244*$K$27)</f>
        <v>5214883.418473714</v>
      </c>
      <c r="N244" s="62">
        <f>(-1*$J$10*$K$12)+SUM($E$37:E244)+SUM($H$37:H244)+SUM($I$37:I244)+SUM($J$37:J244)+K244</f>
        <v>-3941349.0171420337</v>
      </c>
      <c r="O244" s="63">
        <f>(D244-$J$10)+SUM($L$37:L244)</f>
        <v>8399304.8377578948</v>
      </c>
      <c r="P244" s="72">
        <f t="shared" si="66"/>
        <v>4.4601424316445377E-2</v>
      </c>
      <c r="Q244" s="80">
        <f t="shared" si="79"/>
        <v>-29428.139736386715</v>
      </c>
      <c r="R244" s="80">
        <f t="shared" si="76"/>
        <v>42120.58570827463</v>
      </c>
      <c r="S244" s="72"/>
      <c r="T244" s="72">
        <f t="shared" si="67"/>
        <v>1.1310735997311987</v>
      </c>
      <c r="U244" s="5">
        <f t="shared" si="80"/>
        <v>3272309.6902481914</v>
      </c>
      <c r="V244" s="5">
        <f t="shared" si="68"/>
        <v>-33723.096902481913</v>
      </c>
      <c r="W244" s="5">
        <f t="shared" si="69"/>
        <v>0</v>
      </c>
      <c r="X244" s="5">
        <f t="shared" si="81"/>
        <v>0</v>
      </c>
      <c r="Y244" s="12">
        <f t="shared" si="70"/>
        <v>3138586.5933457096</v>
      </c>
      <c r="Z244" s="75">
        <f>(-1*$J$10*$K$12)+V244+SUM($W$37:W244)</f>
        <v>-186073.38872025738</v>
      </c>
      <c r="AA244" s="66">
        <f>U244-$U$37+SUM($X$48:X244)</f>
        <v>3172309.6902481914</v>
      </c>
      <c r="AB244" s="70">
        <f t="shared" si="71"/>
        <v>0.17769523121581945</v>
      </c>
      <c r="AC244" s="71">
        <f t="shared" si="77"/>
        <v>16.04870165511652</v>
      </c>
    </row>
    <row r="245" spans="1:29" hidden="1">
      <c r="A245" s="11">
        <v>37987</v>
      </c>
      <c r="B245" s="11">
        <v>44347</v>
      </c>
      <c r="C245" s="56">
        <v>18</v>
      </c>
      <c r="D245" s="12">
        <f t="shared" si="78"/>
        <v>5217629.1693633059</v>
      </c>
      <c r="E245" s="5">
        <f t="shared" si="62"/>
        <v>-8685.1948056660713</v>
      </c>
      <c r="F245" s="5">
        <f t="shared" si="72"/>
        <v>-6659.5914544814777</v>
      </c>
      <c r="G245" s="5">
        <f t="shared" si="73"/>
        <v>-2025.6033511845928</v>
      </c>
      <c r="H245" s="5">
        <f t="shared" si="63"/>
        <v>-6522.0364617041314</v>
      </c>
      <c r="I245" s="5">
        <f t="shared" si="64"/>
        <v>-869.60486156055094</v>
      </c>
      <c r="J245" s="5">
        <f t="shared" si="65"/>
        <v>-13408.369823868394</v>
      </c>
      <c r="K245" s="5">
        <f t="shared" si="74"/>
        <v>-331925.5313915736</v>
      </c>
      <c r="L245" s="5">
        <f t="shared" si="75"/>
        <v>42120.58570827463</v>
      </c>
      <c r="M245" s="5">
        <f>(D245-$J$10)+SUM($G$37:G245)+SUM($H$37:H245)+SUM($I$37:I245)+SUM($J$37:J245)+SUM($L$37:L245)-$J$20-(D245*$K$27)</f>
        <v>5273288.3087449819</v>
      </c>
      <c r="N245" s="62">
        <f>(-1*$J$10*$K$12)+SUM($E$37:E245)+SUM($H$37:H245)+SUM($I$37:I245)+SUM($J$37:J245)+K245</f>
        <v>-3973001.2634649849</v>
      </c>
      <c r="O245" s="63">
        <f>(D245-$J$10)+SUM($L$37:L245)</f>
        <v>8482702.3828976322</v>
      </c>
      <c r="P245" s="72">
        <f t="shared" si="66"/>
        <v>4.4492044242344667E-2</v>
      </c>
      <c r="Q245" s="80">
        <f t="shared" si="79"/>
        <v>-29485.205952799148</v>
      </c>
      <c r="R245" s="80">
        <f t="shared" si="76"/>
        <v>42120.58570827463</v>
      </c>
      <c r="S245" s="72"/>
      <c r="T245" s="72">
        <f t="shared" si="67"/>
        <v>1.1350867569318586</v>
      </c>
      <c r="U245" s="5">
        <f t="shared" si="80"/>
        <v>3322407.0189170307</v>
      </c>
      <c r="V245" s="5">
        <f t="shared" si="68"/>
        <v>-34224.070189170307</v>
      </c>
      <c r="W245" s="5">
        <f t="shared" si="69"/>
        <v>0</v>
      </c>
      <c r="X245" s="5">
        <f t="shared" si="81"/>
        <v>0</v>
      </c>
      <c r="Y245" s="12">
        <f t="shared" si="70"/>
        <v>3188182.9487278601</v>
      </c>
      <c r="Z245" s="75">
        <f>(-1*$J$10*$K$12)+V245+SUM($W$37:W245)</f>
        <v>-186574.36200694577</v>
      </c>
      <c r="AA245" s="66">
        <f>U245-$U$37+SUM($X$48:X245)</f>
        <v>3222407.0189170307</v>
      </c>
      <c r="AB245" s="70">
        <f t="shared" si="71"/>
        <v>0.17763363358363463</v>
      </c>
      <c r="AC245" s="71">
        <f t="shared" si="77"/>
        <v>16.271435283252195</v>
      </c>
    </row>
    <row r="246" spans="1:29" hidden="1">
      <c r="A246" s="11">
        <v>37987</v>
      </c>
      <c r="B246" s="11">
        <v>44377</v>
      </c>
      <c r="C246" s="56">
        <v>18</v>
      </c>
      <c r="D246" s="12">
        <f t="shared" si="78"/>
        <v>5259235.277065753</v>
      </c>
      <c r="E246" s="5">
        <f t="shared" si="62"/>
        <v>-8685.1948056660713</v>
      </c>
      <c r="F246" s="5">
        <f t="shared" si="72"/>
        <v>-6715.0880499354898</v>
      </c>
      <c r="G246" s="5">
        <f t="shared" si="73"/>
        <v>-1970.1067557305807</v>
      </c>
      <c r="H246" s="5">
        <f t="shared" si="63"/>
        <v>-6574.0440963321917</v>
      </c>
      <c r="I246" s="5">
        <f t="shared" si="64"/>
        <v>-876.53921284429225</v>
      </c>
      <c r="J246" s="5">
        <f t="shared" si="65"/>
        <v>-13406.957213780701</v>
      </c>
      <c r="K246" s="5">
        <f t="shared" si="74"/>
        <v>-334109.85204595205</v>
      </c>
      <c r="L246" s="5">
        <f t="shared" si="75"/>
        <v>42120.58570827463</v>
      </c>
      <c r="M246" s="5">
        <f>(D246-$J$10)+SUM($G$37:G246)+SUM($H$37:H246)+SUM($I$37:I246)+SUM($J$37:J246)+SUM($L$37:L246)-$J$20-(D246*$K$27)</f>
        <v>5332003.0342226373</v>
      </c>
      <c r="N246" s="62">
        <f>(-1*$J$10*$K$12)+SUM($E$37:E246)+SUM($H$37:H246)+SUM($I$37:I246)+SUM($J$37:J246)+K246</f>
        <v>-4004728.3194479863</v>
      </c>
      <c r="O246" s="63">
        <f>(D246-$J$10)+SUM($L$37:L246)</f>
        <v>8566429.0763083547</v>
      </c>
      <c r="P246" s="72">
        <f t="shared" si="66"/>
        <v>4.4390032117621853E-2</v>
      </c>
      <c r="Q246" s="80">
        <f t="shared" si="79"/>
        <v>-29542.735328623254</v>
      </c>
      <c r="R246" s="80">
        <f t="shared" si="76"/>
        <v>42120.58570827463</v>
      </c>
      <c r="S246" s="72"/>
      <c r="T246" s="72">
        <f t="shared" si="67"/>
        <v>1.1390787072140651</v>
      </c>
      <c r="U246" s="5">
        <f t="shared" si="80"/>
        <v>3373271.3111612406</v>
      </c>
      <c r="V246" s="5">
        <f t="shared" si="68"/>
        <v>-34732.713111612407</v>
      </c>
      <c r="W246" s="5">
        <f t="shared" si="69"/>
        <v>0</v>
      </c>
      <c r="X246" s="5">
        <f t="shared" si="81"/>
        <v>0</v>
      </c>
      <c r="Y246" s="12">
        <f t="shared" si="70"/>
        <v>3238538.5980496281</v>
      </c>
      <c r="Z246" s="75">
        <f>(-1*$J$10*$K$12)+V246+SUM($W$37:W246)</f>
        <v>-187083.00492938788</v>
      </c>
      <c r="AA246" s="66">
        <f>U246-$U$37+SUM($X$48:X246)</f>
        <v>3273271.3111612406</v>
      </c>
      <c r="AB246" s="70">
        <f t="shared" si="71"/>
        <v>0.17759998970056154</v>
      </c>
      <c r="AC246" s="71">
        <f t="shared" si="77"/>
        <v>16.496358434036782</v>
      </c>
    </row>
    <row r="247" spans="1:29" hidden="1">
      <c r="A247" s="11">
        <v>37987</v>
      </c>
      <c r="B247" s="11">
        <v>44408</v>
      </c>
      <c r="C247" s="56">
        <v>18</v>
      </c>
      <c r="D247" s="12">
        <f t="shared" si="78"/>
        <v>5301173.1577137196</v>
      </c>
      <c r="E247" s="5">
        <f t="shared" si="62"/>
        <v>-8685.1948056660713</v>
      </c>
      <c r="F247" s="5">
        <f t="shared" si="72"/>
        <v>-6771.0471170182864</v>
      </c>
      <c r="G247" s="5">
        <f t="shared" si="73"/>
        <v>-1914.1476886477844</v>
      </c>
      <c r="H247" s="5">
        <f t="shared" si="63"/>
        <v>-6626.4664471421493</v>
      </c>
      <c r="I247" s="5">
        <f t="shared" si="64"/>
        <v>-883.52885961895333</v>
      </c>
      <c r="J247" s="5">
        <f t="shared" si="65"/>
        <v>-13405.541512274953</v>
      </c>
      <c r="K247" s="5">
        <f t="shared" si="74"/>
        <v>-336311.59077997028</v>
      </c>
      <c r="L247" s="5">
        <f t="shared" si="75"/>
        <v>42120.58570827463</v>
      </c>
      <c r="M247" s="5">
        <f>(D247-$J$10)+SUM($G$37:G247)+SUM($H$37:H247)+SUM($I$37:I247)+SUM($J$37:J247)+SUM($L$37:L247)-$J$20-(D247*$K$27)</f>
        <v>5391030.0773371765</v>
      </c>
      <c r="N247" s="62">
        <f>(-1*$J$10*$K$12)+SUM($E$37:E247)+SUM($H$37:H247)+SUM($I$37:I247)+SUM($J$37:J247)+K247</f>
        <v>-4036530.7898067073</v>
      </c>
      <c r="O247" s="63">
        <f>(D247-$J$10)+SUM($L$37:L247)</f>
        <v>8650487.5426645949</v>
      </c>
      <c r="P247" s="72">
        <f t="shared" si="66"/>
        <v>4.4281157826232251E-2</v>
      </c>
      <c r="Q247" s="80">
        <f t="shared" si="79"/>
        <v>-29600.731624702126</v>
      </c>
      <c r="R247" s="80">
        <f t="shared" si="76"/>
        <v>42120.58570827463</v>
      </c>
      <c r="S247" s="72"/>
      <c r="T247" s="72">
        <f t="shared" si="67"/>
        <v>1.1430500578638796</v>
      </c>
      <c r="U247" s="5">
        <f t="shared" si="80"/>
        <v>3424914.308787053</v>
      </c>
      <c r="V247" s="5">
        <f t="shared" si="68"/>
        <v>-35249.143087870529</v>
      </c>
      <c r="W247" s="5">
        <f t="shared" si="69"/>
        <v>0</v>
      </c>
      <c r="X247" s="5">
        <f t="shared" si="81"/>
        <v>0</v>
      </c>
      <c r="Y247" s="12">
        <f t="shared" si="70"/>
        <v>3289665.1656991825</v>
      </c>
      <c r="Z247" s="75">
        <f>(-1*$J$10*$K$12)+V247+SUM($W$37:W247)</f>
        <v>-187599.43490564602</v>
      </c>
      <c r="AA247" s="66">
        <f>U247-$U$37+SUM($X$48:X247)</f>
        <v>3324914.308787053</v>
      </c>
      <c r="AB247" s="70">
        <f t="shared" si="71"/>
        <v>0.17753391572875912</v>
      </c>
      <c r="AC247" s="71">
        <f t="shared" si="77"/>
        <v>16.723477208016824</v>
      </c>
    </row>
    <row r="248" spans="1:29" hidden="1">
      <c r="A248" s="11">
        <v>37987</v>
      </c>
      <c r="B248" s="11">
        <v>44439</v>
      </c>
      <c r="C248" s="56">
        <v>18</v>
      </c>
      <c r="D248" s="12">
        <f t="shared" si="78"/>
        <v>5343445.456911264</v>
      </c>
      <c r="E248" s="5">
        <f t="shared" si="62"/>
        <v>-8685.1948056660713</v>
      </c>
      <c r="F248" s="5">
        <f t="shared" si="72"/>
        <v>-6827.4725096601051</v>
      </c>
      <c r="G248" s="5">
        <f t="shared" si="73"/>
        <v>-1857.7222960059657</v>
      </c>
      <c r="H248" s="5">
        <f t="shared" si="63"/>
        <v>-6679.3068211390791</v>
      </c>
      <c r="I248" s="5">
        <f t="shared" si="64"/>
        <v>-890.57424281854401</v>
      </c>
      <c r="J248" s="5">
        <f t="shared" si="65"/>
        <v>-13404.122762807527</v>
      </c>
      <c r="K248" s="5">
        <f t="shared" si="74"/>
        <v>-338530.88648784137</v>
      </c>
      <c r="L248" s="5">
        <f t="shared" si="75"/>
        <v>42120.58570827463</v>
      </c>
      <c r="M248" s="5">
        <f>(D248-$J$10)+SUM($G$37:G248)+SUM($H$37:H248)+SUM($I$37:I248)+SUM($J$37:J248)+SUM($L$37:L248)-$J$20-(D248*$K$27)</f>
        <v>5450371.9404123528</v>
      </c>
      <c r="N248" s="62">
        <f>(-1*$J$10*$K$12)+SUM($E$37:E248)+SUM($H$37:H248)+SUM($I$37:I248)+SUM($J$37:J248)+K248</f>
        <v>-4068409.2841470102</v>
      </c>
      <c r="O248" s="63">
        <f>(D248-$J$10)+SUM($L$37:L248)</f>
        <v>8734880.4275704138</v>
      </c>
      <c r="P248" s="72">
        <f t="shared" si="66"/>
        <v>4.4172587585663094E-2</v>
      </c>
      <c r="Q248" s="80">
        <f t="shared" si="79"/>
        <v>-29659.198632431224</v>
      </c>
      <c r="R248" s="80">
        <f t="shared" si="76"/>
        <v>42120.58570827463</v>
      </c>
      <c r="S248" s="72"/>
      <c r="T248" s="72">
        <f t="shared" si="67"/>
        <v>1.1470013996887691</v>
      </c>
      <c r="U248" s="5">
        <f t="shared" si="80"/>
        <v>3477347.9333615354</v>
      </c>
      <c r="V248" s="5">
        <f t="shared" si="68"/>
        <v>-35773.479333615353</v>
      </c>
      <c r="W248" s="5">
        <f t="shared" si="69"/>
        <v>0</v>
      </c>
      <c r="X248" s="5">
        <f t="shared" si="81"/>
        <v>0</v>
      </c>
      <c r="Y248" s="12">
        <f t="shared" si="70"/>
        <v>3341574.45402792</v>
      </c>
      <c r="Z248" s="75">
        <f>(-1*$J$10*$K$12)+V248+SUM($W$37:W248)</f>
        <v>-188123.7711513908</v>
      </c>
      <c r="AA248" s="66">
        <f>U248-$U$37+SUM($X$48:X248)</f>
        <v>3377347.9333615354</v>
      </c>
      <c r="AB248" s="70">
        <f t="shared" si="71"/>
        <v>0.17746570921992016</v>
      </c>
      <c r="AC248" s="71">
        <f t="shared" si="77"/>
        <v>16.952797313656056</v>
      </c>
    </row>
    <row r="249" spans="1:29" hidden="1">
      <c r="A249" s="11">
        <v>37987</v>
      </c>
      <c r="B249" s="11">
        <v>44469</v>
      </c>
      <c r="C249" s="56">
        <v>18</v>
      </c>
      <c r="D249" s="12">
        <f t="shared" si="78"/>
        <v>5386054.8413588619</v>
      </c>
      <c r="E249" s="5">
        <f t="shared" si="62"/>
        <v>-8685.1948056660713</v>
      </c>
      <c r="F249" s="5">
        <f t="shared" si="72"/>
        <v>-6884.3681139072723</v>
      </c>
      <c r="G249" s="5">
        <f t="shared" si="73"/>
        <v>-1800.826691758798</v>
      </c>
      <c r="H249" s="5">
        <f t="shared" si="63"/>
        <v>-6732.5685516985768</v>
      </c>
      <c r="I249" s="5">
        <f t="shared" si="64"/>
        <v>-897.67580689314366</v>
      </c>
      <c r="J249" s="5">
        <f t="shared" si="65"/>
        <v>-13402.701009748886</v>
      </c>
      <c r="K249" s="5">
        <f t="shared" si="74"/>
        <v>-340767.87917134026</v>
      </c>
      <c r="L249" s="5">
        <f t="shared" si="75"/>
        <v>42120.58570827463</v>
      </c>
      <c r="M249" s="5">
        <f>(D249-$J$10)+SUM($G$37:G249)+SUM($H$37:H249)+SUM($I$37:I249)+SUM($J$37:J249)+SUM($L$37:L249)-$J$20-(D249*$K$27)</f>
        <v>5510031.145824628</v>
      </c>
      <c r="N249" s="62">
        <f>(-1*$J$10*$K$12)+SUM($E$37:E249)+SUM($H$37:H249)+SUM($I$37:I249)+SUM($J$37:J249)+K249</f>
        <v>-4100364.417004515</v>
      </c>
      <c r="O249" s="63">
        <f>(D249-$J$10)+SUM($L$37:L249)</f>
        <v>8819610.3977262862</v>
      </c>
      <c r="P249" s="72">
        <f t="shared" si="66"/>
        <v>4.4071282178814328E-2</v>
      </c>
      <c r="Q249" s="80">
        <f t="shared" si="79"/>
        <v>-29718.140174006679</v>
      </c>
      <c r="R249" s="80">
        <f t="shared" si="76"/>
        <v>42120.58570827463</v>
      </c>
      <c r="S249" s="72"/>
      <c r="T249" s="72">
        <f t="shared" si="67"/>
        <v>1.1509333075740071</v>
      </c>
      <c r="U249" s="5">
        <f t="shared" si="80"/>
        <v>3530584.2889646352</v>
      </c>
      <c r="V249" s="5">
        <f t="shared" si="68"/>
        <v>-36305.842889646352</v>
      </c>
      <c r="W249" s="5">
        <f t="shared" si="69"/>
        <v>0</v>
      </c>
      <c r="X249" s="5">
        <f t="shared" si="81"/>
        <v>0</v>
      </c>
      <c r="Y249" s="12">
        <f t="shared" si="70"/>
        <v>3394278.4460749887</v>
      </c>
      <c r="Z249" s="75">
        <f>(-1*$J$10*$K$12)+V249+SUM($W$37:W249)</f>
        <v>-188656.13470742182</v>
      </c>
      <c r="AA249" s="66">
        <f>U249-$U$37+SUM($X$48:X249)</f>
        <v>3430584.2889646352</v>
      </c>
      <c r="AB249" s="70">
        <f t="shared" si="71"/>
        <v>0.17742504986861155</v>
      </c>
      <c r="AC249" s="71">
        <f t="shared" si="77"/>
        <v>17.184324057550377</v>
      </c>
    </row>
    <row r="250" spans="1:29" hidden="1">
      <c r="A250" s="11">
        <v>37987</v>
      </c>
      <c r="B250" s="11">
        <v>44500</v>
      </c>
      <c r="C250" s="56">
        <v>18</v>
      </c>
      <c r="D250" s="12">
        <f t="shared" si="78"/>
        <v>5429003.9990216345</v>
      </c>
      <c r="E250" s="5">
        <f t="shared" si="62"/>
        <v>-8685.1948056660713</v>
      </c>
      <c r="F250" s="5">
        <f t="shared" si="72"/>
        <v>-6941.7378481898331</v>
      </c>
      <c r="G250" s="5">
        <f t="shared" si="73"/>
        <v>-1743.4569574762374</v>
      </c>
      <c r="H250" s="5">
        <f t="shared" si="63"/>
        <v>-6786.2549987770426</v>
      </c>
      <c r="I250" s="5">
        <f t="shared" si="64"/>
        <v>-904.83399983693914</v>
      </c>
      <c r="J250" s="5">
        <f t="shared" si="65"/>
        <v>-13401.276298395607</v>
      </c>
      <c r="K250" s="5">
        <f t="shared" si="74"/>
        <v>-343022.70994863583</v>
      </c>
      <c r="L250" s="5">
        <f t="shared" si="75"/>
        <v>42120.58570827463</v>
      </c>
      <c r="M250" s="5">
        <f>(D250-$J$10)+SUM($G$37:G250)+SUM($H$37:H250)+SUM($I$37:I250)+SUM($J$37:J250)+SUM($L$37:L250)-$J$20-(D250*$K$27)</f>
        <v>5570010.2361638928</v>
      </c>
      <c r="N250" s="62">
        <f>(-1*$J$10*$K$12)+SUM($E$37:E250)+SUM($H$37:H250)+SUM($I$37:I250)+SUM($J$37:J250)+K250</f>
        <v>-4132396.8078844859</v>
      </c>
      <c r="O250" s="63">
        <f>(D250-$J$10)+SUM($L$37:L250)</f>
        <v>8904680.1410973333</v>
      </c>
      <c r="P250" s="72">
        <f t="shared" si="66"/>
        <v>4.3963314383024601E-2</v>
      </c>
      <c r="Q250" s="80">
        <f t="shared" si="79"/>
        <v>-29777.560102675659</v>
      </c>
      <c r="R250" s="80">
        <f t="shared" si="76"/>
        <v>42120.58570827463</v>
      </c>
      <c r="S250" s="72"/>
      <c r="T250" s="72">
        <f t="shared" si="67"/>
        <v>1.1548463410163026</v>
      </c>
      <c r="U250" s="5">
        <f t="shared" si="80"/>
        <v>3584635.6649833536</v>
      </c>
      <c r="V250" s="5">
        <f t="shared" si="68"/>
        <v>-36846.356649833535</v>
      </c>
      <c r="W250" s="5">
        <f t="shared" si="69"/>
        <v>0</v>
      </c>
      <c r="X250" s="5">
        <f t="shared" si="81"/>
        <v>0</v>
      </c>
      <c r="Y250" s="12">
        <f t="shared" si="70"/>
        <v>3447789.3083335198</v>
      </c>
      <c r="Z250" s="75">
        <f>(-1*$J$10*$K$12)+V250+SUM($W$37:W250)</f>
        <v>-189196.64846760902</v>
      </c>
      <c r="AA250" s="66">
        <f>U250-$U$37+SUM($X$48:X250)</f>
        <v>3484635.6649833536</v>
      </c>
      <c r="AB250" s="70">
        <f t="shared" si="71"/>
        <v>0.17735247327778747</v>
      </c>
      <c r="AC250" s="71">
        <f t="shared" si="77"/>
        <v>17.418062334650354</v>
      </c>
    </row>
    <row r="251" spans="1:29" hidden="1">
      <c r="A251" s="11">
        <v>37987</v>
      </c>
      <c r="B251" s="11">
        <v>44530</v>
      </c>
      <c r="C251" s="56">
        <v>18</v>
      </c>
      <c r="D251" s="12">
        <f t="shared" si="78"/>
        <v>5472295.6392989131</v>
      </c>
      <c r="E251" s="5">
        <f t="shared" si="62"/>
        <v>-8685.1948056660713</v>
      </c>
      <c r="F251" s="5">
        <f t="shared" si="72"/>
        <v>-6999.5856635914142</v>
      </c>
      <c r="G251" s="5">
        <f t="shared" si="73"/>
        <v>-1685.6091420746557</v>
      </c>
      <c r="H251" s="5">
        <f t="shared" si="63"/>
        <v>-6840.3695491236404</v>
      </c>
      <c r="I251" s="5">
        <f t="shared" si="64"/>
        <v>-912.04927321648563</v>
      </c>
      <c r="J251" s="5">
        <f t="shared" si="65"/>
        <v>-13399.848674982537</v>
      </c>
      <c r="K251" s="5">
        <f t="shared" si="74"/>
        <v>-345295.52106319298</v>
      </c>
      <c r="L251" s="5">
        <f t="shared" si="75"/>
        <v>42120.58570827463</v>
      </c>
      <c r="M251" s="5">
        <f>(D251-$J$10)+SUM($G$37:G251)+SUM($H$37:H251)+SUM($I$37:I251)+SUM($J$37:J251)+SUM($L$37:L251)-$J$20-(D251*$K$27)</f>
        <v>5630311.7743954919</v>
      </c>
      <c r="N251" s="62">
        <f>(-1*$J$10*$K$12)+SUM($E$37:E251)+SUM($H$37:H251)+SUM($I$37:I251)+SUM($J$37:J251)+K251</f>
        <v>-4164507.0813020319</v>
      </c>
      <c r="O251" s="63">
        <f>(D251-$J$10)+SUM($L$37:L251)</f>
        <v>8990092.3670828864</v>
      </c>
      <c r="P251" s="72">
        <f t="shared" si="66"/>
        <v>4.3862541744556095E-2</v>
      </c>
      <c r="Q251" s="80">
        <f t="shared" si="79"/>
        <v>-29837.462302988737</v>
      </c>
      <c r="R251" s="80">
        <f t="shared" si="76"/>
        <v>42120.58570827463</v>
      </c>
      <c r="S251" s="72"/>
      <c r="T251" s="72">
        <f t="shared" si="67"/>
        <v>1.1587410446357405</v>
      </c>
      <c r="U251" s="5">
        <f t="shared" si="80"/>
        <v>3639514.5389487008</v>
      </c>
      <c r="V251" s="5">
        <f t="shared" si="68"/>
        <v>-37395.145389487006</v>
      </c>
      <c r="W251" s="5">
        <f t="shared" si="69"/>
        <v>0</v>
      </c>
      <c r="X251" s="5">
        <f t="shared" si="81"/>
        <v>0</v>
      </c>
      <c r="Y251" s="12">
        <f t="shared" si="70"/>
        <v>3502119.3935592137</v>
      </c>
      <c r="Z251" s="75">
        <f>(-1*$J$10*$K$12)+V251+SUM($W$37:W251)</f>
        <v>-189745.4372072625</v>
      </c>
      <c r="AA251" s="66">
        <f>U251-$U$37+SUM($X$48:X251)</f>
        <v>3539514.5389487008</v>
      </c>
      <c r="AB251" s="70">
        <f t="shared" si="71"/>
        <v>0.17730717912859945</v>
      </c>
      <c r="AC251" s="71">
        <f t="shared" si="77"/>
        <v>17.654016618499355</v>
      </c>
    </row>
    <row r="252" spans="1:29">
      <c r="A252" s="11">
        <v>37987</v>
      </c>
      <c r="B252" s="11">
        <v>44561</v>
      </c>
      <c r="C252" s="56">
        <v>18</v>
      </c>
      <c r="D252" s="12">
        <f t="shared" si="78"/>
        <v>5515932.4931951603</v>
      </c>
      <c r="E252" s="5">
        <f t="shared" si="62"/>
        <v>-8685.1948056660713</v>
      </c>
      <c r="F252" s="5">
        <f t="shared" si="72"/>
        <v>-7057.9155441213434</v>
      </c>
      <c r="G252" s="5">
        <f t="shared" si="73"/>
        <v>-1627.2792615447274</v>
      </c>
      <c r="H252" s="5">
        <f t="shared" si="63"/>
        <v>-6894.9156164939495</v>
      </c>
      <c r="I252" s="5">
        <f t="shared" si="64"/>
        <v>-919.32208219919346</v>
      </c>
      <c r="J252" s="5">
        <f t="shared" si="65"/>
        <v>-13398.418186695071</v>
      </c>
      <c r="K252" s="5">
        <f t="shared" si="74"/>
        <v>-347586.45589274593</v>
      </c>
      <c r="L252" s="5">
        <f t="shared" si="75"/>
        <v>42120.58570827463</v>
      </c>
      <c r="M252" s="5">
        <f>(D252-$J$10)+SUM($G$37:G252)+SUM($H$37:H252)+SUM($I$37:I252)+SUM($J$37:J252)+SUM($L$37:L252)-$J$20-(D252*$K$27)</f>
        <v>5690938.3440235276</v>
      </c>
      <c r="N252" s="62">
        <f>(-1*$J$10*$K$12)+SUM($E$37:E252)+SUM($H$37:H252)+SUM($I$37:I252)+SUM($J$37:J252)+K252</f>
        <v>-4196695.8668226395</v>
      </c>
      <c r="O252" s="63">
        <f>(D252-$J$10)+SUM($L$37:L252)</f>
        <v>9075849.8066874072</v>
      </c>
      <c r="P252" s="72">
        <f t="shared" si="66"/>
        <v>4.3755232482532797E-2</v>
      </c>
      <c r="Q252" s="80">
        <f t="shared" si="79"/>
        <v>-29897.850691054286</v>
      </c>
      <c r="R252" s="80">
        <f t="shared" si="76"/>
        <v>42120.58570827463</v>
      </c>
      <c r="S252" s="72"/>
      <c r="T252" s="72">
        <f t="shared" si="67"/>
        <v>1.1626179486670365</v>
      </c>
      <c r="U252" s="5">
        <f t="shared" si="80"/>
        <v>3695233.5794160785</v>
      </c>
      <c r="V252" s="5">
        <f t="shared" si="68"/>
        <v>-37952.335794160783</v>
      </c>
      <c r="W252" s="5">
        <f t="shared" si="69"/>
        <v>0</v>
      </c>
      <c r="X252" s="5">
        <f t="shared" si="81"/>
        <v>0</v>
      </c>
      <c r="Y252" s="12">
        <f t="shared" si="70"/>
        <v>3557281.2436219179</v>
      </c>
      <c r="Z252" s="75">
        <f>(-1*$J$10*$K$12)+V252+SUM($W$37:W252)</f>
        <v>-190302.62761193624</v>
      </c>
      <c r="AA252" s="66">
        <f>U252-$U$37+SUM($X$48:X252)</f>
        <v>3595233.5794160785</v>
      </c>
      <c r="AB252" s="70">
        <f t="shared" si="71"/>
        <v>0.17723029909069529</v>
      </c>
      <c r="AC252" s="71">
        <f t="shared" si="77"/>
        <v>17.892190951495706</v>
      </c>
    </row>
    <row r="253" spans="1:29" hidden="1">
      <c r="A253" s="11">
        <v>37987</v>
      </c>
      <c r="B253" s="11">
        <v>44592</v>
      </c>
      <c r="C253" s="56">
        <v>19</v>
      </c>
      <c r="D253" s="12">
        <f t="shared" si="78"/>
        <v>5559917.3134922516</v>
      </c>
      <c r="E253" s="5">
        <f t="shared" si="62"/>
        <v>-8685.1948056660713</v>
      </c>
      <c r="F253" s="5">
        <f t="shared" si="72"/>
        <v>-7116.731506989021</v>
      </c>
      <c r="G253" s="5">
        <f t="shared" si="73"/>
        <v>-1568.4632986770494</v>
      </c>
      <c r="H253" s="5">
        <f t="shared" si="63"/>
        <v>-6949.8966418653145</v>
      </c>
      <c r="I253" s="5">
        <f t="shared" si="64"/>
        <v>-926.65288558204202</v>
      </c>
      <c r="J253" s="5">
        <f t="shared" si="65"/>
        <v>-15123.928895720854</v>
      </c>
      <c r="K253" s="5">
        <f t="shared" si="74"/>
        <v>-349895.65895834321</v>
      </c>
      <c r="L253" s="5">
        <f t="shared" si="75"/>
        <v>46332.644279102096</v>
      </c>
      <c r="M253" s="5">
        <f>(D253-$J$10)+SUM($G$37:G253)+SUM($H$37:H253)+SUM($I$37:I253)+SUM($J$37:J253)+SUM($L$37:L253)-$J$20-(D253*$K$27)</f>
        <v>5754377.6638122788</v>
      </c>
      <c r="N253" s="62">
        <f>(-1*$J$10*$K$12)+SUM($E$37:E253)+SUM($H$37:H253)+SUM($I$37:I253)+SUM($J$37:J253)+K253</f>
        <v>-4230690.7431170708</v>
      </c>
      <c r="O253" s="63">
        <f>(D253-$J$10)+SUM($L$37:L253)</f>
        <v>9166167.2712636013</v>
      </c>
      <c r="P253" s="72">
        <f t="shared" si="66"/>
        <v>4.3651257491974904E-2</v>
      </c>
      <c r="Q253" s="80">
        <f t="shared" si="79"/>
        <v>-31685.673228834283</v>
      </c>
      <c r="R253" s="80">
        <f t="shared" si="76"/>
        <v>46332.644279102096</v>
      </c>
      <c r="S253" s="72"/>
      <c r="T253" s="72">
        <f t="shared" si="67"/>
        <v>1.166588821500621</v>
      </c>
      <c r="U253" s="5">
        <f t="shared" si="80"/>
        <v>3751805.6488897651</v>
      </c>
      <c r="V253" s="5">
        <f t="shared" si="68"/>
        <v>-38518.056488897651</v>
      </c>
      <c r="W253" s="5">
        <f t="shared" si="69"/>
        <v>0</v>
      </c>
      <c r="X253" s="5">
        <f t="shared" si="81"/>
        <v>0</v>
      </c>
      <c r="Y253" s="12">
        <f t="shared" si="70"/>
        <v>3613287.5924008675</v>
      </c>
      <c r="Z253" s="75">
        <f>(-1*$J$10*$K$12)+V253+SUM($W$37:W253)</f>
        <v>-190868.34830667311</v>
      </c>
      <c r="AA253" s="66">
        <f>U253-$U$37+SUM($X$48:X253)</f>
        <v>3651805.6488897651</v>
      </c>
      <c r="AB253" s="70">
        <f t="shared" si="71"/>
        <v>0.17715136670576698</v>
      </c>
      <c r="AC253" s="71">
        <f t="shared" si="77"/>
        <v>18.132588935187485</v>
      </c>
    </row>
    <row r="254" spans="1:29" hidden="1">
      <c r="A254" s="11">
        <v>37987</v>
      </c>
      <c r="B254" s="11">
        <v>44620</v>
      </c>
      <c r="C254" s="56">
        <v>19</v>
      </c>
      <c r="D254" s="12">
        <f t="shared" si="78"/>
        <v>5604252.8749231324</v>
      </c>
      <c r="E254" s="5">
        <f t="shared" si="62"/>
        <v>-8685.1948056660713</v>
      </c>
      <c r="F254" s="5">
        <f t="shared" si="72"/>
        <v>-7176.0376028805958</v>
      </c>
      <c r="G254" s="5">
        <f t="shared" si="73"/>
        <v>-1509.1572027854743</v>
      </c>
      <c r="H254" s="5">
        <f t="shared" si="63"/>
        <v>-7005.3160936539143</v>
      </c>
      <c r="I254" s="5">
        <f t="shared" si="64"/>
        <v>-934.04214582052202</v>
      </c>
      <c r="J254" s="5">
        <f t="shared" si="65"/>
        <v>-15122.492823105296</v>
      </c>
      <c r="K254" s="5">
        <f t="shared" si="74"/>
        <v>-352223.27593346447</v>
      </c>
      <c r="L254" s="5">
        <f t="shared" si="75"/>
        <v>46332.644279102096</v>
      </c>
      <c r="M254" s="5">
        <f>(D254-$J$10)+SUM($G$37:G254)+SUM($H$37:H254)+SUM($I$37:I254)+SUM($J$37:J254)+SUM($L$37:L254)-$J$20-(D254*$K$27)</f>
        <v>5818147.2442817753</v>
      </c>
      <c r="N254" s="62">
        <f>(-1*$J$10*$K$12)+SUM($E$37:E254)+SUM($H$37:H254)+SUM($I$37:I254)+SUM($J$37:J254)+K254</f>
        <v>-4264765.4059604378</v>
      </c>
      <c r="O254" s="63">
        <f>(D254-$J$10)+SUM($L$37:L254)</f>
        <v>9256835.4769735839</v>
      </c>
      <c r="P254" s="72">
        <f t="shared" si="66"/>
        <v>4.3567617082760038E-2</v>
      </c>
      <c r="Q254" s="80">
        <f t="shared" si="79"/>
        <v>-31747.045868245805</v>
      </c>
      <c r="R254" s="80">
        <f t="shared" si="76"/>
        <v>46332.644279102096</v>
      </c>
      <c r="S254" s="72"/>
      <c r="T254" s="72">
        <f t="shared" si="67"/>
        <v>1.1705380239757683</v>
      </c>
      <c r="U254" s="5">
        <f t="shared" si="80"/>
        <v>3809243.8067921679</v>
      </c>
      <c r="V254" s="5">
        <f t="shared" si="68"/>
        <v>-39092.438067921677</v>
      </c>
      <c r="W254" s="5">
        <f t="shared" si="69"/>
        <v>0</v>
      </c>
      <c r="X254" s="5">
        <f t="shared" si="81"/>
        <v>0</v>
      </c>
      <c r="Y254" s="12">
        <f t="shared" si="70"/>
        <v>3670151.368724246</v>
      </c>
      <c r="Z254" s="75">
        <f>(-1*$J$10*$K$12)+V254+SUM($W$37:W254)</f>
        <v>-191442.72988569713</v>
      </c>
      <c r="AA254" s="66">
        <f>U254-$U$37+SUM($X$48:X254)</f>
        <v>3709243.8067921679</v>
      </c>
      <c r="AB254" s="70">
        <f t="shared" si="71"/>
        <v>0.17715719104546276</v>
      </c>
      <c r="AC254" s="71">
        <f t="shared" si="77"/>
        <v>18.375213720608823</v>
      </c>
    </row>
    <row r="255" spans="1:29" hidden="1">
      <c r="A255" s="11">
        <v>37987</v>
      </c>
      <c r="B255" s="11">
        <v>44651</v>
      </c>
      <c r="C255" s="56">
        <v>19</v>
      </c>
      <c r="D255" s="12">
        <f t="shared" si="78"/>
        <v>5648941.9743468575</v>
      </c>
      <c r="E255" s="5">
        <f t="shared" si="62"/>
        <v>-8685.1948056660713</v>
      </c>
      <c r="F255" s="5">
        <f t="shared" si="72"/>
        <v>-7235.8379162379342</v>
      </c>
      <c r="G255" s="5">
        <f t="shared" si="73"/>
        <v>-1449.3568894281357</v>
      </c>
      <c r="H255" s="5">
        <f t="shared" si="63"/>
        <v>-7061.1774679335722</v>
      </c>
      <c r="I255" s="5">
        <f t="shared" si="64"/>
        <v>-941.49032905780962</v>
      </c>
      <c r="J255" s="5">
        <f t="shared" si="65"/>
        <v>-15121.054032999855</v>
      </c>
      <c r="K255" s="5">
        <f t="shared" si="74"/>
        <v>-354569.45365321008</v>
      </c>
      <c r="L255" s="5">
        <f t="shared" si="75"/>
        <v>46332.644279102096</v>
      </c>
      <c r="M255" s="5">
        <f>(D255-$J$10)+SUM($G$37:G255)+SUM($H$37:H255)+SUM($I$37:I255)+SUM($J$37:J255)+SUM($L$37:L255)-$J$20-(D255*$K$27)</f>
        <v>5882249.7315454362</v>
      </c>
      <c r="N255" s="62">
        <f>(-1*$J$10*$K$12)+SUM($E$37:E255)+SUM($H$37:H255)+SUM($I$37:I255)+SUM($J$37:J255)+K255</f>
        <v>-4298920.5003158413</v>
      </c>
      <c r="O255" s="63">
        <f>(D255-$J$10)+SUM($L$37:L255)</f>
        <v>9347857.2206764109</v>
      </c>
      <c r="P255" s="72">
        <f t="shared" si="66"/>
        <v>4.3463948654216628E-2</v>
      </c>
      <c r="Q255" s="80">
        <f t="shared" si="79"/>
        <v>-31808.916635657308</v>
      </c>
      <c r="R255" s="80">
        <f t="shared" si="76"/>
        <v>46332.644279102096</v>
      </c>
      <c r="S255" s="72"/>
      <c r="T255" s="72">
        <f t="shared" si="67"/>
        <v>1.1744661758666215</v>
      </c>
      <c r="U255" s="5">
        <f t="shared" si="80"/>
        <v>3867561.3124785363</v>
      </c>
      <c r="V255" s="5">
        <f t="shared" si="68"/>
        <v>-39675.613124785363</v>
      </c>
      <c r="W255" s="5">
        <f t="shared" si="69"/>
        <v>0</v>
      </c>
      <c r="X255" s="5">
        <f t="shared" si="81"/>
        <v>0</v>
      </c>
      <c r="Y255" s="12">
        <f t="shared" si="70"/>
        <v>3727885.6993537508</v>
      </c>
      <c r="Z255" s="75">
        <f>(-1*$J$10*$K$12)+V255+SUM($W$37:W255)</f>
        <v>-192025.90494256082</v>
      </c>
      <c r="AA255" s="66">
        <f>U255-$U$37+SUM($X$48:X255)</f>
        <v>3767561.3124785363</v>
      </c>
      <c r="AB255" s="70">
        <f t="shared" si="71"/>
        <v>0.17707374922414051</v>
      </c>
      <c r="AC255" s="71">
        <f t="shared" si="77"/>
        <v>18.62006799866662</v>
      </c>
    </row>
    <row r="256" spans="1:29" hidden="1">
      <c r="A256" s="11">
        <v>37987</v>
      </c>
      <c r="B256" s="11">
        <v>44681</v>
      </c>
      <c r="C256" s="56">
        <v>19</v>
      </c>
      <c r="D256" s="12">
        <f t="shared" si="78"/>
        <v>5693987.4309250284</v>
      </c>
      <c r="E256" s="5">
        <f t="shared" si="62"/>
        <v>-8685.1948056660713</v>
      </c>
      <c r="F256" s="5">
        <f t="shared" si="72"/>
        <v>-7296.1365655399177</v>
      </c>
      <c r="G256" s="5">
        <f t="shared" si="73"/>
        <v>-1389.0582401261529</v>
      </c>
      <c r="H256" s="5">
        <f t="shared" si="63"/>
        <v>-7117.4842886562847</v>
      </c>
      <c r="I256" s="5">
        <f t="shared" si="64"/>
        <v>-948.99790515417135</v>
      </c>
      <c r="J256" s="5">
        <f t="shared" si="65"/>
        <v>-15119.612576517849</v>
      </c>
      <c r="K256" s="5">
        <f t="shared" si="74"/>
        <v>-356934.340123564</v>
      </c>
      <c r="L256" s="5">
        <f t="shared" si="75"/>
        <v>46332.644279102096</v>
      </c>
      <c r="M256" s="5">
        <f>(D256-$J$10)+SUM($G$37:G256)+SUM($H$37:H256)+SUM($I$37:I256)+SUM($J$37:J256)+SUM($L$37:L256)-$J$20-(D256*$K$27)</f>
        <v>5946687.7929219007</v>
      </c>
      <c r="N256" s="62">
        <f>(-1*$J$10*$K$12)+SUM($E$37:E256)+SUM($H$37:H256)+SUM($I$37:I256)+SUM($J$37:J256)+K256</f>
        <v>-4333156.6763621895</v>
      </c>
      <c r="O256" s="63">
        <f>(D256-$J$10)+SUM($L$37:L256)</f>
        <v>9439235.3215336837</v>
      </c>
      <c r="P256" s="72">
        <f t="shared" si="66"/>
        <v>4.3367146841963883E-2</v>
      </c>
      <c r="Q256" s="80">
        <f t="shared" si="79"/>
        <v>-31871.289575994379</v>
      </c>
      <c r="R256" s="80">
        <f t="shared" si="76"/>
        <v>46332.644279102096</v>
      </c>
      <c r="S256" s="72"/>
      <c r="T256" s="72">
        <f t="shared" si="67"/>
        <v>1.1783738799535388</v>
      </c>
      <c r="U256" s="5">
        <f t="shared" si="80"/>
        <v>3926771.6282978281</v>
      </c>
      <c r="V256" s="5">
        <f t="shared" si="68"/>
        <v>-40267.716282978283</v>
      </c>
      <c r="W256" s="5">
        <f t="shared" si="69"/>
        <v>0</v>
      </c>
      <c r="X256" s="5">
        <f t="shared" si="81"/>
        <v>0</v>
      </c>
      <c r="Y256" s="12">
        <f t="shared" si="70"/>
        <v>3786503.9120148499</v>
      </c>
      <c r="Z256" s="75">
        <f>(-1*$J$10*$K$12)+V256+SUM($W$37:W256)</f>
        <v>-192618.00810075377</v>
      </c>
      <c r="AA256" s="66">
        <f>U256-$U$37+SUM($X$48:X256)</f>
        <v>3826771.6282978281</v>
      </c>
      <c r="AB256" s="70">
        <f t="shared" si="71"/>
        <v>0.17701695284642524</v>
      </c>
      <c r="AC256" s="71">
        <f t="shared" si="77"/>
        <v>18.867153990587099</v>
      </c>
    </row>
    <row r="257" spans="1:29" hidden="1">
      <c r="A257" s="11">
        <v>37987</v>
      </c>
      <c r="B257" s="11">
        <v>44712</v>
      </c>
      <c r="C257" s="56">
        <v>19</v>
      </c>
      <c r="D257" s="12">
        <f t="shared" si="78"/>
        <v>5739392.0862996373</v>
      </c>
      <c r="E257" s="5">
        <f t="shared" si="62"/>
        <v>-8685.1948056660713</v>
      </c>
      <c r="F257" s="5">
        <f t="shared" si="72"/>
        <v>-7356.9377035860844</v>
      </c>
      <c r="G257" s="5">
        <f t="shared" si="73"/>
        <v>-1328.2571020799874</v>
      </c>
      <c r="H257" s="5">
        <f t="shared" si="63"/>
        <v>-7174.2401078745461</v>
      </c>
      <c r="I257" s="5">
        <f t="shared" si="64"/>
        <v>-956.5653477166062</v>
      </c>
      <c r="J257" s="5">
        <f t="shared" si="65"/>
        <v>-15118.168505786691</v>
      </c>
      <c r="K257" s="5">
        <f t="shared" si="74"/>
        <v>-359318.08453073096</v>
      </c>
      <c r="L257" s="5">
        <f t="shared" si="75"/>
        <v>46332.644279102096</v>
      </c>
      <c r="M257" s="5">
        <f>(D257-$J$10)+SUM($G$37:G257)+SUM($H$37:H257)+SUM($I$37:I257)+SUM($J$37:J257)+SUM($L$37:L257)-$J$20-(D257*$K$27)</f>
        <v>6011464.1171049876</v>
      </c>
      <c r="N257" s="62">
        <f>(-1*$J$10*$K$12)+SUM($E$37:E257)+SUM($H$37:H257)+SUM($I$37:I257)+SUM($J$37:J257)+K257</f>
        <v>-4367474.5895364005</v>
      </c>
      <c r="O257" s="63">
        <f>(D257-$J$10)+SUM($L$37:L257)</f>
        <v>9530972.6211873945</v>
      </c>
      <c r="P257" s="72">
        <f t="shared" si="66"/>
        <v>4.3263948516329517E-2</v>
      </c>
      <c r="Q257" s="80">
        <f t="shared" si="79"/>
        <v>-31934.168767043913</v>
      </c>
      <c r="R257" s="80">
        <f t="shared" si="76"/>
        <v>46332.644279102096</v>
      </c>
      <c r="S257" s="72"/>
      <c r="T257" s="72">
        <f t="shared" si="67"/>
        <v>1.1822617226031966</v>
      </c>
      <c r="U257" s="5">
        <f t="shared" si="80"/>
        <v>3986888.4227004354</v>
      </c>
      <c r="V257" s="5">
        <f t="shared" si="68"/>
        <v>-40868.884227004353</v>
      </c>
      <c r="W257" s="5">
        <f t="shared" si="69"/>
        <v>0</v>
      </c>
      <c r="X257" s="5">
        <f t="shared" si="81"/>
        <v>0</v>
      </c>
      <c r="Y257" s="12">
        <f t="shared" si="70"/>
        <v>3846019.538473431</v>
      </c>
      <c r="Z257" s="75">
        <f>(-1*$J$10*$K$12)+V257+SUM($W$37:W257)</f>
        <v>-193219.17604477983</v>
      </c>
      <c r="AA257" s="66">
        <f>U257-$U$37+SUM($X$48:X257)</f>
        <v>3886888.4227004354</v>
      </c>
      <c r="AB257" s="70">
        <f t="shared" si="71"/>
        <v>0.17692936187683705</v>
      </c>
      <c r="AC257" s="71">
        <f t="shared" si="77"/>
        <v>19.116473438431509</v>
      </c>
    </row>
    <row r="258" spans="1:29" hidden="1">
      <c r="A258" s="11">
        <v>37987</v>
      </c>
      <c r="B258" s="11">
        <v>44742</v>
      </c>
      <c r="C258" s="56">
        <v>19</v>
      </c>
      <c r="D258" s="12">
        <f t="shared" si="78"/>
        <v>5785158.8047723295</v>
      </c>
      <c r="E258" s="5">
        <f t="shared" si="62"/>
        <v>-8685.1948056660713</v>
      </c>
      <c r="F258" s="5">
        <f t="shared" si="72"/>
        <v>-7418.2455177826341</v>
      </c>
      <c r="G258" s="5">
        <f t="shared" si="73"/>
        <v>-1266.9492878834362</v>
      </c>
      <c r="H258" s="5">
        <f t="shared" si="63"/>
        <v>-7231.4485059654116</v>
      </c>
      <c r="I258" s="5">
        <f t="shared" si="64"/>
        <v>-964.19313412872168</v>
      </c>
      <c r="J258" s="5">
        <f t="shared" si="65"/>
        <v>-15116.721873961056</v>
      </c>
      <c r="K258" s="5">
        <f t="shared" si="74"/>
        <v>-361720.83725054731</v>
      </c>
      <c r="L258" s="5">
        <f t="shared" si="75"/>
        <v>46332.644279102096</v>
      </c>
      <c r="M258" s="5">
        <f>(D258-$J$10)+SUM($G$37:G258)+SUM($H$37:H258)+SUM($I$37:I258)+SUM($J$37:J258)+SUM($L$37:L258)-$J$20-(D258*$K$27)</f>
        <v>6076581.4143350255</v>
      </c>
      <c r="N258" s="62">
        <f>(-1*$J$10*$K$12)+SUM($E$37:E258)+SUM($H$37:H258)+SUM($I$37:I258)+SUM($J$37:J258)+K258</f>
        <v>-4401874.9005759377</v>
      </c>
      <c r="O258" s="63">
        <f>(D258-$J$10)+SUM($L$37:L258)</f>
        <v>9623071.9839391895</v>
      </c>
      <c r="P258" s="72">
        <f t="shared" si="66"/>
        <v>4.3167556580568076E-2</v>
      </c>
      <c r="Q258" s="80">
        <f t="shared" si="79"/>
        <v>-31997.558319721262</v>
      </c>
      <c r="R258" s="80">
        <f t="shared" si="76"/>
        <v>46332.644279102096</v>
      </c>
      <c r="S258" s="72"/>
      <c r="T258" s="72">
        <f t="shared" si="67"/>
        <v>1.1861302743247235</v>
      </c>
      <c r="U258" s="5">
        <f t="shared" si="80"/>
        <v>4047925.5733934874</v>
      </c>
      <c r="V258" s="5">
        <f t="shared" si="68"/>
        <v>-41479.255733934871</v>
      </c>
      <c r="W258" s="5">
        <f t="shared" si="69"/>
        <v>0</v>
      </c>
      <c r="X258" s="5">
        <f t="shared" si="81"/>
        <v>0</v>
      </c>
      <c r="Y258" s="12">
        <f t="shared" si="70"/>
        <v>3906446.3176595527</v>
      </c>
      <c r="Z258" s="75">
        <f>(-1*$J$10*$K$12)+V258+SUM($W$37:W258)</f>
        <v>-193829.54755171033</v>
      </c>
      <c r="AA258" s="66">
        <f>U258-$U$37+SUM($X$48:X258)</f>
        <v>3947925.5733934874</v>
      </c>
      <c r="AB258" s="70">
        <f t="shared" si="71"/>
        <v>0.17686815894995864</v>
      </c>
      <c r="AC258" s="71">
        <f t="shared" si="77"/>
        <v>19.368027595690744</v>
      </c>
    </row>
    <row r="259" spans="1:29" hidden="1">
      <c r="A259" s="11">
        <v>37987</v>
      </c>
      <c r="B259" s="11">
        <v>44773</v>
      </c>
      <c r="C259" s="56">
        <v>19</v>
      </c>
      <c r="D259" s="12">
        <f t="shared" si="78"/>
        <v>5831290.4734850936</v>
      </c>
      <c r="E259" s="5">
        <f t="shared" si="62"/>
        <v>-8685.1948056660713</v>
      </c>
      <c r="F259" s="5">
        <f t="shared" si="72"/>
        <v>-7480.064230430823</v>
      </c>
      <c r="G259" s="5">
        <f t="shared" si="73"/>
        <v>-1205.130575235248</v>
      </c>
      <c r="H259" s="5">
        <f t="shared" si="63"/>
        <v>-7289.1130918563658</v>
      </c>
      <c r="I259" s="5">
        <f t="shared" si="64"/>
        <v>-971.88174558084893</v>
      </c>
      <c r="J259" s="5">
        <f t="shared" si="65"/>
        <v>-15115.272735236147</v>
      </c>
      <c r="K259" s="5">
        <f t="shared" si="74"/>
        <v>-364142.74985796743</v>
      </c>
      <c r="L259" s="5">
        <f t="shared" si="75"/>
        <v>46332.644279102096</v>
      </c>
      <c r="M259" s="5">
        <f>(D259-$J$10)+SUM($G$37:G259)+SUM($H$37:H259)+SUM($I$37:I259)+SUM($J$37:J259)+SUM($L$37:L259)-$J$20-(D259*$K$27)</f>
        <v>6142042.4165715631</v>
      </c>
      <c r="N259" s="62">
        <f>(-1*$J$10*$K$12)+SUM($E$37:E259)+SUM($H$37:H259)+SUM($I$37:I259)+SUM($J$37:J259)+K259</f>
        <v>-4436358.2755616978</v>
      </c>
      <c r="O259" s="63">
        <f>(D259-$J$10)+SUM($L$37:L259)</f>
        <v>9715536.2969310544</v>
      </c>
      <c r="P259" s="72">
        <f t="shared" si="66"/>
        <v>4.3064888228308458E-2</v>
      </c>
      <c r="Q259" s="80">
        <f t="shared" si="79"/>
        <v>-32061.462378339435</v>
      </c>
      <c r="R259" s="80">
        <f t="shared" si="76"/>
        <v>46332.644279102096</v>
      </c>
      <c r="S259" s="72"/>
      <c r="T259" s="72">
        <f t="shared" si="67"/>
        <v>1.1899800903029969</v>
      </c>
      <c r="U259" s="5">
        <f t="shared" si="80"/>
        <v>4109897.1705444623</v>
      </c>
      <c r="V259" s="5">
        <f t="shared" si="68"/>
        <v>-42098.971705444623</v>
      </c>
      <c r="W259" s="5">
        <f t="shared" si="69"/>
        <v>0</v>
      </c>
      <c r="X259" s="5">
        <f t="shared" si="81"/>
        <v>0</v>
      </c>
      <c r="Y259" s="12">
        <f t="shared" si="70"/>
        <v>3967798.1988390177</v>
      </c>
      <c r="Z259" s="75">
        <f>(-1*$J$10*$K$12)+V259+SUM($W$37:W259)</f>
        <v>-194449.26352322008</v>
      </c>
      <c r="AA259" s="66">
        <f>U259-$U$37+SUM($X$48:X259)</f>
        <v>4009897.1705444623</v>
      </c>
      <c r="AB259" s="70">
        <f t="shared" si="71"/>
        <v>0.17677647389557793</v>
      </c>
      <c r="AC259" s="71">
        <f t="shared" si="77"/>
        <v>19.621817217968644</v>
      </c>
    </row>
    <row r="260" spans="1:29" hidden="1">
      <c r="A260" s="11">
        <v>37987</v>
      </c>
      <c r="B260" s="11">
        <v>44804</v>
      </c>
      <c r="C260" s="56">
        <v>19</v>
      </c>
      <c r="D260" s="12">
        <f t="shared" si="78"/>
        <v>5877790.0026023928</v>
      </c>
      <c r="E260" s="5">
        <f t="shared" si="62"/>
        <v>-8685.1948056660713</v>
      </c>
      <c r="F260" s="5">
        <f t="shared" si="72"/>
        <v>-7542.398099017747</v>
      </c>
      <c r="G260" s="5">
        <f t="shared" si="73"/>
        <v>-1142.7967066483243</v>
      </c>
      <c r="H260" s="5">
        <f t="shared" si="63"/>
        <v>-7347.2375032529899</v>
      </c>
      <c r="I260" s="5">
        <f t="shared" si="64"/>
        <v>-979.63166710039877</v>
      </c>
      <c r="J260" s="5">
        <f t="shared" si="65"/>
        <v>-15113.821144861158</v>
      </c>
      <c r="K260" s="5">
        <f t="shared" si="74"/>
        <v>-366583.97513662564</v>
      </c>
      <c r="L260" s="5">
        <f t="shared" si="75"/>
        <v>46332.644279102096</v>
      </c>
      <c r="M260" s="5">
        <f>(D260-$J$10)+SUM($G$37:G260)+SUM($H$37:H260)+SUM($I$37:I260)+SUM($J$37:J260)+SUM($L$37:L260)-$J$20-(D260*$K$27)</f>
        <v>6207849.8776674429</v>
      </c>
      <c r="N260" s="62">
        <f>(-1*$J$10*$K$12)+SUM($E$37:E260)+SUM($H$37:H260)+SUM($I$37:I260)+SUM($J$37:J260)+K260</f>
        <v>-4470925.3859612364</v>
      </c>
      <c r="O260" s="63">
        <f>(D260-$J$10)+SUM($L$37:L260)</f>
        <v>9808368.4703274556</v>
      </c>
      <c r="P260" s="72">
        <f t="shared" si="66"/>
        <v>4.2962527874336937E-2</v>
      </c>
      <c r="Q260" s="80">
        <f t="shared" si="79"/>
        <v>-32125.885120880619</v>
      </c>
      <c r="R260" s="80">
        <f t="shared" si="76"/>
        <v>46332.644279102096</v>
      </c>
      <c r="S260" s="72"/>
      <c r="T260" s="72">
        <f t="shared" si="67"/>
        <v>1.1938117109101976</v>
      </c>
      <c r="U260" s="5">
        <f t="shared" si="80"/>
        <v>4172817.5200338415</v>
      </c>
      <c r="V260" s="5">
        <f t="shared" si="68"/>
        <v>-42728.175200338417</v>
      </c>
      <c r="W260" s="5">
        <f t="shared" si="69"/>
        <v>0</v>
      </c>
      <c r="X260" s="5">
        <f t="shared" si="81"/>
        <v>0</v>
      </c>
      <c r="Y260" s="12">
        <f t="shared" si="70"/>
        <v>4030089.344833503</v>
      </c>
      <c r="Z260" s="75">
        <f>(-1*$J$10*$K$12)+V260+SUM($W$37:W260)</f>
        <v>-195078.46701811388</v>
      </c>
      <c r="AA260" s="66">
        <f>U260-$U$37+SUM($X$48:X260)</f>
        <v>4072817.5200338415</v>
      </c>
      <c r="AB260" s="70">
        <f t="shared" si="71"/>
        <v>0.17668283376520205</v>
      </c>
      <c r="AC260" s="71">
        <f t="shared" si="77"/>
        <v>19.877842553764086</v>
      </c>
    </row>
    <row r="261" spans="1:29" hidden="1">
      <c r="A261" s="11">
        <v>37987</v>
      </c>
      <c r="B261" s="11">
        <v>44834</v>
      </c>
      <c r="C261" s="56">
        <v>19</v>
      </c>
      <c r="D261" s="12">
        <f t="shared" si="78"/>
        <v>5924660.3254947513</v>
      </c>
      <c r="E261" s="5">
        <f t="shared" si="62"/>
        <v>-8685.1948056660713</v>
      </c>
      <c r="F261" s="5">
        <f t="shared" si="72"/>
        <v>-7605.2514165095617</v>
      </c>
      <c r="G261" s="5">
        <f t="shared" si="73"/>
        <v>-1079.9433891565097</v>
      </c>
      <c r="H261" s="5">
        <f t="shared" si="63"/>
        <v>-7405.8254068684391</v>
      </c>
      <c r="I261" s="5">
        <f t="shared" si="64"/>
        <v>-987.44338758245851</v>
      </c>
      <c r="J261" s="5">
        <f t="shared" si="65"/>
        <v>-15112.367159152822</v>
      </c>
      <c r="K261" s="5">
        <f t="shared" si="74"/>
        <v>-369044.6670884745</v>
      </c>
      <c r="L261" s="5">
        <f t="shared" si="75"/>
        <v>46332.644279102096</v>
      </c>
      <c r="M261" s="5">
        <f>(D261-$J$10)+SUM($G$37:G261)+SUM($H$37:H261)+SUM($I$37:I261)+SUM($J$37:J261)+SUM($L$37:L261)-$J$20-(D261*$K$27)</f>
        <v>6274006.5735442946</v>
      </c>
      <c r="N261" s="62">
        <f>(-1*$J$10*$K$12)+SUM($E$37:E261)+SUM($H$37:H261)+SUM($I$37:I261)+SUM($J$37:J261)+K261</f>
        <v>-4505576.9086723551</v>
      </c>
      <c r="O261" s="63">
        <f>(D261-$J$10)+SUM($L$37:L261)</f>
        <v>9901571.4374989159</v>
      </c>
      <c r="P261" s="72">
        <f t="shared" si="66"/>
        <v>4.2866879741884988E-2</v>
      </c>
      <c r="Q261" s="80">
        <f t="shared" si="79"/>
        <v>-32190.830759269789</v>
      </c>
      <c r="R261" s="80">
        <f t="shared" si="76"/>
        <v>46332.644279102096</v>
      </c>
      <c r="S261" s="72"/>
      <c r="T261" s="72">
        <f t="shared" si="67"/>
        <v>1.197625662196627</v>
      </c>
      <c r="U261" s="5">
        <f t="shared" si="80"/>
        <v>4236701.1467575608</v>
      </c>
      <c r="V261" s="5">
        <f t="shared" si="68"/>
        <v>-43367.011467575612</v>
      </c>
      <c r="W261" s="5">
        <f t="shared" si="69"/>
        <v>0</v>
      </c>
      <c r="X261" s="5">
        <f t="shared" si="81"/>
        <v>0</v>
      </c>
      <c r="Y261" s="12">
        <f t="shared" si="70"/>
        <v>4093334.1352899852</v>
      </c>
      <c r="Z261" s="75">
        <f>(-1*$J$10*$K$12)+V261+SUM($W$37:W261)</f>
        <v>-195717.30328535108</v>
      </c>
      <c r="AA261" s="66">
        <f>U261-$U$37+SUM($X$48:X261)</f>
        <v>4136701.1467575608</v>
      </c>
      <c r="AB261" s="70">
        <f t="shared" si="71"/>
        <v>0.17661519495754663</v>
      </c>
      <c r="AC261" s="71">
        <f t="shared" si="77"/>
        <v>20.136103335361977</v>
      </c>
    </row>
    <row r="262" spans="1:29" hidden="1">
      <c r="A262" s="11">
        <v>37987</v>
      </c>
      <c r="B262" s="11">
        <v>44865</v>
      </c>
      <c r="C262" s="56">
        <v>19</v>
      </c>
      <c r="D262" s="12">
        <f t="shared" si="78"/>
        <v>5971904.3989238013</v>
      </c>
      <c r="E262" s="5">
        <f t="shared" si="62"/>
        <v>-8685.1948056660713</v>
      </c>
      <c r="F262" s="5">
        <f t="shared" si="72"/>
        <v>-7668.6285116471408</v>
      </c>
      <c r="G262" s="5">
        <f t="shared" si="73"/>
        <v>-1016.5662940189301</v>
      </c>
      <c r="H262" s="5">
        <f t="shared" si="63"/>
        <v>-7464.8804986547511</v>
      </c>
      <c r="I262" s="5">
        <f t="shared" si="64"/>
        <v>-995.31739982063357</v>
      </c>
      <c r="J262" s="5">
        <f t="shared" si="65"/>
        <v>-15110.910835509188</v>
      </c>
      <c r="K262" s="5">
        <f t="shared" si="74"/>
        <v>-371524.9809434996</v>
      </c>
      <c r="L262" s="5">
        <f t="shared" si="75"/>
        <v>46332.644279102096</v>
      </c>
      <c r="M262" s="5">
        <f>(D262-$J$10)+SUM($G$37:G262)+SUM($H$37:H262)+SUM($I$37:I262)+SUM($J$37:J262)+SUM($L$37:L262)-$J$20-(D262*$K$27)</f>
        <v>6340515.3023694176</v>
      </c>
      <c r="N262" s="62">
        <f>(-1*$J$10*$K$12)+SUM($E$37:E262)+SUM($H$37:H262)+SUM($I$37:I262)+SUM($J$37:J262)+K262</f>
        <v>-4540313.5260670315</v>
      </c>
      <c r="O262" s="63">
        <f>(D262-$J$10)+SUM($L$37:L262)</f>
        <v>9995148.1552070677</v>
      </c>
      <c r="P262" s="72">
        <f t="shared" si="66"/>
        <v>4.2765127026535198E-2</v>
      </c>
      <c r="Q262" s="80">
        <f t="shared" si="79"/>
        <v>-32256.303539650646</v>
      </c>
      <c r="R262" s="80">
        <f t="shared" si="76"/>
        <v>46332.644279102096</v>
      </c>
      <c r="S262" s="72"/>
      <c r="T262" s="72">
        <f t="shared" si="67"/>
        <v>1.201422456361773</v>
      </c>
      <c r="U262" s="5">
        <f t="shared" si="80"/>
        <v>4301562.7979800226</v>
      </c>
      <c r="V262" s="5">
        <f t="shared" si="68"/>
        <v>-44015.627979800229</v>
      </c>
      <c r="W262" s="5">
        <f t="shared" si="69"/>
        <v>0</v>
      </c>
      <c r="X262" s="5">
        <f t="shared" si="81"/>
        <v>0</v>
      </c>
      <c r="Y262" s="12">
        <f t="shared" si="70"/>
        <v>4157547.1700002225</v>
      </c>
      <c r="Z262" s="75">
        <f>(-1*$J$10*$K$12)+V262+SUM($W$37:W262)</f>
        <v>-196365.91979757568</v>
      </c>
      <c r="AA262" s="66">
        <f>U262-$U$37+SUM($X$48:X262)</f>
        <v>4201562.7979800226</v>
      </c>
      <c r="AB262" s="70">
        <f t="shared" si="71"/>
        <v>0.17651753736289325</v>
      </c>
      <c r="AC262" s="71">
        <f t="shared" si="77"/>
        <v>20.396598769843639</v>
      </c>
    </row>
    <row r="263" spans="1:29" hidden="1">
      <c r="A263" s="11">
        <v>37987</v>
      </c>
      <c r="B263" s="11">
        <v>44895</v>
      </c>
      <c r="C263" s="56">
        <v>19</v>
      </c>
      <c r="D263" s="12">
        <f t="shared" si="78"/>
        <v>6019525.203228808</v>
      </c>
      <c r="E263" s="5">
        <f t="shared" si="62"/>
        <v>-8685.1948056660713</v>
      </c>
      <c r="F263" s="5">
        <f t="shared" si="72"/>
        <v>-7732.5337492442004</v>
      </c>
      <c r="G263" s="5">
        <f t="shared" si="73"/>
        <v>-952.6610564218704</v>
      </c>
      <c r="H263" s="5">
        <f t="shared" si="63"/>
        <v>-7524.4065040360101</v>
      </c>
      <c r="I263" s="5">
        <f t="shared" si="64"/>
        <v>-1003.2542005381347</v>
      </c>
      <c r="J263" s="5">
        <f t="shared" si="65"/>
        <v>-15109.452232423493</v>
      </c>
      <c r="K263" s="5">
        <f t="shared" si="74"/>
        <v>-374025.07316951244</v>
      </c>
      <c r="L263" s="5">
        <f t="shared" si="75"/>
        <v>46332.644279102096</v>
      </c>
      <c r="M263" s="5">
        <f>(D263-$J$10)+SUM($G$37:G263)+SUM($H$37:H263)+SUM($I$37:I263)+SUM($J$37:J263)+SUM($L$37:L263)-$J$20-(D263*$K$27)</f>
        <v>6407378.8847340941</v>
      </c>
      <c r="N263" s="62">
        <f>(-1*$J$10*$K$12)+SUM($E$37:E263)+SUM($H$37:H263)+SUM($I$37:I263)+SUM($J$37:J263)+K263</f>
        <v>-4575135.9260357078</v>
      </c>
      <c r="O263" s="63">
        <f>(D263-$J$10)+SUM($L$37:L263)</f>
        <v>10089101.603791177</v>
      </c>
      <c r="P263" s="72">
        <f t="shared" si="66"/>
        <v>4.2670023174797143E-2</v>
      </c>
      <c r="Q263" s="80">
        <f t="shared" si="79"/>
        <v>-32322.30774266371</v>
      </c>
      <c r="R263" s="80">
        <f t="shared" si="76"/>
        <v>46332.644279102096</v>
      </c>
      <c r="S263" s="72"/>
      <c r="T263" s="72">
        <f t="shared" si="67"/>
        <v>1.2052025922065324</v>
      </c>
      <c r="U263" s="5">
        <f t="shared" si="80"/>
        <v>4367417.4467384387</v>
      </c>
      <c r="V263" s="5">
        <f t="shared" si="68"/>
        <v>-44674.174467384386</v>
      </c>
      <c r="W263" s="5">
        <f t="shared" si="69"/>
        <v>0</v>
      </c>
      <c r="X263" s="5">
        <f t="shared" si="81"/>
        <v>0</v>
      </c>
      <c r="Y263" s="12">
        <f t="shared" si="70"/>
        <v>4222743.2722710539</v>
      </c>
      <c r="Z263" s="75">
        <f>(-1*$J$10*$K$12)+V263+SUM($W$37:W263)</f>
        <v>-197024.46628515987</v>
      </c>
      <c r="AA263" s="66">
        <f>U263-$U$37+SUM($X$48:X263)</f>
        <v>4267417.4467384387</v>
      </c>
      <c r="AB263" s="70">
        <f t="shared" si="71"/>
        <v>0.17644562954563936</v>
      </c>
      <c r="AC263" s="71">
        <f t="shared" si="77"/>
        <v>20.659327530226971</v>
      </c>
    </row>
    <row r="264" spans="1:29">
      <c r="A264" s="11">
        <v>37987</v>
      </c>
      <c r="B264" s="11">
        <v>44926</v>
      </c>
      <c r="C264" s="57">
        <v>19</v>
      </c>
      <c r="D264" s="58">
        <f t="shared" si="78"/>
        <v>6067525.7425146801</v>
      </c>
      <c r="E264" s="59">
        <f>PMT($K$13/12,$K$11*12,($J$10)*(1-$K$12))</f>
        <v>-8685.1948056660713</v>
      </c>
      <c r="F264" s="5">
        <f t="shared" si="72"/>
        <v>-7796.9715304879019</v>
      </c>
      <c r="G264" s="5">
        <f t="shared" si="73"/>
        <v>-888.22327517816882</v>
      </c>
      <c r="H264" s="59">
        <f t="shared" si="63"/>
        <v>-7584.4071781433495</v>
      </c>
      <c r="I264" s="59">
        <f t="shared" si="64"/>
        <v>-1011.2542904191133</v>
      </c>
      <c r="J264" s="59">
        <f t="shared" si="65"/>
        <v>-15107.991409498198</v>
      </c>
      <c r="K264" s="5">
        <f t="shared" si="74"/>
        <v>-376545.10148202075</v>
      </c>
      <c r="L264" s="5">
        <f t="shared" si="75"/>
        <v>46332.644279102096</v>
      </c>
      <c r="M264" s="59">
        <f>(D264-$J$10)+SUM($G$37:G264)+SUM($H$37:H264)+SUM($I$37:I264)+SUM($J$37:J264)+SUM($L$37:L264)-$J$20-(D264*$K$27)</f>
        <v>6474600.1638333211</v>
      </c>
      <c r="N264" s="62">
        <f>(-1*$J$10*$K$12)+SUM($E$37:E264)+SUM($H$37:H264)+SUM($I$37:I264)+SUM($J$37:J264)+K264</f>
        <v>-4610044.8020319426</v>
      </c>
      <c r="O264" s="63">
        <f>(D264-$J$10)+SUM($L$37:L264)</f>
        <v>10183434.787356149</v>
      </c>
      <c r="P264" s="72">
        <f t="shared" si="66"/>
        <v>4.2568923197229679E-2</v>
      </c>
      <c r="Q264" s="80">
        <f t="shared" si="79"/>
        <v>-32388.847683726734</v>
      </c>
      <c r="R264" s="80">
        <f t="shared" si="76"/>
        <v>46332.644279102096</v>
      </c>
      <c r="S264" s="72"/>
      <c r="T264" s="72">
        <f t="shared" si="67"/>
        <v>1.2089665555674547</v>
      </c>
      <c r="U264" s="5">
        <f t="shared" si="80"/>
        <v>4434280.2952992925</v>
      </c>
      <c r="V264" s="5">
        <f t="shared" si="68"/>
        <v>-45342.802952992926</v>
      </c>
      <c r="W264" s="5">
        <f t="shared" si="69"/>
        <v>0</v>
      </c>
      <c r="X264" s="5">
        <f t="shared" si="81"/>
        <v>0</v>
      </c>
      <c r="Y264" s="12">
        <f t="shared" si="70"/>
        <v>4288937.4923462998</v>
      </c>
      <c r="Z264" s="75">
        <f>(-1*$J$10*$K$12)+V264+SUM($W$37:W264)</f>
        <v>-197693.09477076842</v>
      </c>
      <c r="AA264" s="66">
        <f>U264-$U$37+SUM($X$48:X264)</f>
        <v>4334280.2952992925</v>
      </c>
      <c r="AB264" s="70">
        <f t="shared" si="71"/>
        <v>0.17634400317129051</v>
      </c>
      <c r="AC264" s="71">
        <f t="shared" si="77"/>
        <v>20.924287746747208</v>
      </c>
    </row>
    <row r="265" spans="1:29" hidden="1">
      <c r="A265" s="11">
        <v>37987</v>
      </c>
      <c r="B265" s="11">
        <v>44957</v>
      </c>
      <c r="C265" s="57">
        <v>20</v>
      </c>
      <c r="D265" s="58">
        <f>D264*((1+$K$16)^(1/12))</f>
        <v>6115909.0448414804</v>
      </c>
      <c r="E265" s="59">
        <f>PMT($K$13/12,$K$11*12,($J$10)*(1-$K$12))</f>
        <v>-8685.1948056660713</v>
      </c>
      <c r="F265" s="5">
        <f t="shared" si="72"/>
        <v>-7861.9462932419674</v>
      </c>
      <c r="G265" s="5">
        <f t="shared" si="73"/>
        <v>-823.24851242410296</v>
      </c>
      <c r="H265" s="59">
        <f t="shared" si="63"/>
        <v>-7644.8863060518497</v>
      </c>
      <c r="I265" s="59">
        <f t="shared" si="64"/>
        <v>-1019.3181741402468</v>
      </c>
      <c r="J265" s="59">
        <f t="shared" si="65"/>
        <v>-17006.166842902414</v>
      </c>
      <c r="K265" s="5">
        <f t="shared" si="74"/>
        <v>-379085.22485417774</v>
      </c>
      <c r="L265" s="5">
        <f t="shared" si="75"/>
        <v>50965.908707012335</v>
      </c>
      <c r="M265" s="59">
        <f>(D265-$J$10)+SUM($G$37:G265)+SUM($H$37:H265)+SUM($I$37:I265)+SUM($J$37:J265)+SUM($L$37:L265)-$J$20-(D265*$K$27)</f>
        <v>6544915.6316594575</v>
      </c>
      <c r="N265" s="62">
        <f>(-1*$J$10*$K$12)+SUM($E$37:E265)+SUM($H$37:H265)+SUM($I$37:I265)+SUM($J$37:J265)+K265</f>
        <v>-4646940.4915328613</v>
      </c>
      <c r="O265" s="63">
        <f>(D265-$J$10)+SUM($L$37:L265)</f>
        <v>10282783.998389963</v>
      </c>
      <c r="P265" s="72">
        <f t="shared" si="66"/>
        <v>4.2470468797896024E-2</v>
      </c>
      <c r="Q265" s="80">
        <f t="shared" si="79"/>
        <v>-34355.566128760584</v>
      </c>
      <c r="R265" s="80">
        <f t="shared" si="76"/>
        <v>50965.908707012335</v>
      </c>
      <c r="S265" s="72"/>
      <c r="T265" s="72">
        <f t="shared" si="67"/>
        <v>1.2128073335834857</v>
      </c>
      <c r="U265" s="5">
        <f t="shared" si="80"/>
        <v>4502166.7786677163</v>
      </c>
      <c r="V265" s="5">
        <f t="shared" si="68"/>
        <v>-46021.667786677164</v>
      </c>
      <c r="W265" s="5">
        <f t="shared" si="69"/>
        <v>0</v>
      </c>
      <c r="X265" s="59">
        <f t="shared" si="81"/>
        <v>0</v>
      </c>
      <c r="Y265" s="12">
        <f t="shared" si="70"/>
        <v>4356145.1108810389</v>
      </c>
      <c r="Z265" s="75">
        <f>(-1*$J$10*$K$12)+V265+SUM($W$37:W265)</f>
        <v>-198371.95960445266</v>
      </c>
      <c r="AA265" s="66">
        <f>U265-$U$37+SUM($X$48:X265)</f>
        <v>4402166.7786677163</v>
      </c>
      <c r="AB265" s="70">
        <f t="shared" si="71"/>
        <v>0.17624047984501656</v>
      </c>
      <c r="AC265" s="71">
        <f t="shared" si="77"/>
        <v>21.191476998288955</v>
      </c>
    </row>
    <row r="266" spans="1:29" hidden="1">
      <c r="A266" s="11">
        <v>37987</v>
      </c>
      <c r="B266" s="11">
        <v>44985</v>
      </c>
      <c r="C266" s="57">
        <v>20</v>
      </c>
      <c r="D266" s="58">
        <f t="shared" ref="D266:D276" si="82">D265*((1+$K$16)^(1/12))</f>
        <v>6164678.1624154495</v>
      </c>
      <c r="E266" s="59">
        <f t="shared" ref="E266:E276" si="83">PMT($K$13/12,$K$11*12,($J$10)*(1-$K$12))</f>
        <v>-8685.1948056660713</v>
      </c>
      <c r="F266" s="5">
        <f t="shared" si="72"/>
        <v>-7927.4625123523174</v>
      </c>
      <c r="G266" s="5">
        <f t="shared" si="73"/>
        <v>-757.73229331375319</v>
      </c>
      <c r="H266" s="59">
        <f t="shared" ref="H266:H276" si="84">(D266*$K$15)/-12</f>
        <v>-7705.8477030193108</v>
      </c>
      <c r="I266" s="59">
        <f t="shared" ref="I266:I276" si="85">(D266*$K$14)/-12</f>
        <v>-1027.446360402575</v>
      </c>
      <c r="J266" s="59">
        <f t="shared" si="65"/>
        <v>-17004.701763613444</v>
      </c>
      <c r="K266" s="5">
        <f t="shared" si="74"/>
        <v>-381645.60352681112</v>
      </c>
      <c r="L266" s="5">
        <f t="shared" si="75"/>
        <v>50965.908707012335</v>
      </c>
      <c r="M266" s="59">
        <f>(D266-$J$10)+SUM($G$37:G266)+SUM($H$37:H266)+SUM($I$37:I266)+SUM($J$37:J266)+SUM($L$37:L266)-$J$20-(D266*$K$27)</f>
        <v>6615594.5511474572</v>
      </c>
      <c r="N266" s="62">
        <f>(-1*$J$10*$K$12)+SUM($E$37:E266)+SUM($H$37:H266)+SUM($I$37:I266)+SUM($J$37:J266)+K266</f>
        <v>-4683924.0608381946</v>
      </c>
      <c r="O266" s="63">
        <f>(D266-$J$10)+SUM($L$37:L266)</f>
        <v>10382519.024670944</v>
      </c>
      <c r="P266" s="72">
        <f t="shared" si="66"/>
        <v>4.2390792518324817E-2</v>
      </c>
      <c r="Q266" s="80">
        <f t="shared" si="79"/>
        <v>-34423.1906327014</v>
      </c>
      <c r="R266" s="80">
        <f t="shared" si="76"/>
        <v>50965.908707012335</v>
      </c>
      <c r="S266" s="72"/>
      <c r="T266" s="72">
        <f t="shared" si="67"/>
        <v>1.2166283846226529</v>
      </c>
      <c r="U266" s="5">
        <f t="shared" si="80"/>
        <v>4571092.5681505995</v>
      </c>
      <c r="V266" s="5">
        <f t="shared" si="68"/>
        <v>-46710.925681505993</v>
      </c>
      <c r="W266" s="5">
        <f t="shared" si="69"/>
        <v>0</v>
      </c>
      <c r="X266" s="59">
        <f t="shared" si="81"/>
        <v>0</v>
      </c>
      <c r="Y266" s="12">
        <f t="shared" si="70"/>
        <v>4424381.6424690932</v>
      </c>
      <c r="Z266" s="75">
        <f>(-1*$J$10*$K$12)+V266+SUM($W$37:W266)</f>
        <v>-199061.21749928145</v>
      </c>
      <c r="AA266" s="66">
        <f>U266-$U$37+SUM($X$48:X266)</f>
        <v>4471092.5681505995</v>
      </c>
      <c r="AB266" s="70">
        <f t="shared" si="71"/>
        <v>0.1762168714213859</v>
      </c>
      <c r="AC266" s="71">
        <f t="shared" si="77"/>
        <v>21.460892303980501</v>
      </c>
    </row>
    <row r="267" spans="1:29" hidden="1">
      <c r="A267" s="11">
        <v>37987</v>
      </c>
      <c r="B267" s="11">
        <v>45016</v>
      </c>
      <c r="C267" s="57">
        <v>20</v>
      </c>
      <c r="D267" s="58">
        <f t="shared" si="82"/>
        <v>6213836.1717815464</v>
      </c>
      <c r="E267" s="59">
        <f t="shared" si="83"/>
        <v>-8685.1948056660713</v>
      </c>
      <c r="F267" s="5">
        <f t="shared" si="72"/>
        <v>-7993.5246999552528</v>
      </c>
      <c r="G267" s="5">
        <f t="shared" si="73"/>
        <v>-691.67010571081732</v>
      </c>
      <c r="H267" s="59">
        <f t="shared" si="84"/>
        <v>-7767.2952147269325</v>
      </c>
      <c r="I267" s="59">
        <f t="shared" si="85"/>
        <v>-1035.6393619635912</v>
      </c>
      <c r="J267" s="59">
        <f t="shared" si="65"/>
        <v>-17003.234650090508</v>
      </c>
      <c r="K267" s="5">
        <f t="shared" si="74"/>
        <v>-384226.3990185312</v>
      </c>
      <c r="L267" s="5">
        <f t="shared" si="75"/>
        <v>50965.908707012335</v>
      </c>
      <c r="M267" s="59">
        <f>(D267-$J$10)+SUM($G$37:G267)+SUM($H$37:H267)+SUM($I$37:I267)+SUM($J$37:J267)+SUM($L$37:L267)-$J$20-(D267*$K$27)</f>
        <v>6686639.8343963549</v>
      </c>
      <c r="N267" s="62">
        <f>(-1*$J$10*$K$12)+SUM($E$37:E267)+SUM($H$37:H267)+SUM($I$37:I267)+SUM($J$37:J267)+K267</f>
        <v>-4720996.2203623634</v>
      </c>
      <c r="O267" s="63">
        <f>(D267-$J$10)+SUM($L$37:L267)</f>
        <v>10482642.942744054</v>
      </c>
      <c r="P267" s="72">
        <f t="shared" si="66"/>
        <v>4.2292694060151674E-2</v>
      </c>
      <c r="Q267" s="80">
        <f t="shared" si="79"/>
        <v>-34491.364032447105</v>
      </c>
      <c r="R267" s="80">
        <f t="shared" si="76"/>
        <v>50965.908707012335</v>
      </c>
      <c r="S267" s="72"/>
      <c r="T267" s="72">
        <f t="shared" si="67"/>
        <v>1.2204302764596264</v>
      </c>
      <c r="U267" s="5">
        <f t="shared" si="80"/>
        <v>4641073.5749742417</v>
      </c>
      <c r="V267" s="5">
        <f t="shared" si="68"/>
        <v>-47410.735749742416</v>
      </c>
      <c r="W267" s="5">
        <f t="shared" si="69"/>
        <v>0</v>
      </c>
      <c r="X267" s="59">
        <f t="shared" si="81"/>
        <v>0</v>
      </c>
      <c r="Y267" s="12">
        <f t="shared" si="70"/>
        <v>4493662.8392244997</v>
      </c>
      <c r="Z267" s="75">
        <f>(-1*$J$10*$K$12)+V267+SUM($W$37:W267)</f>
        <v>-199761.02756751789</v>
      </c>
      <c r="AA267" s="66">
        <f>U267-$U$37+SUM($X$48:X267)</f>
        <v>4541073.5749742417</v>
      </c>
      <c r="AB267" s="70">
        <f t="shared" si="71"/>
        <v>0.17610917135524171</v>
      </c>
      <c r="AC267" s="71">
        <f t="shared" si="77"/>
        <v>21.732530114961435</v>
      </c>
    </row>
    <row r="268" spans="1:29" hidden="1">
      <c r="A268" s="11">
        <v>37987</v>
      </c>
      <c r="B268" s="11">
        <v>45046</v>
      </c>
      <c r="C268" s="57">
        <v>20</v>
      </c>
      <c r="D268" s="58">
        <f t="shared" si="82"/>
        <v>6263386.1740175346</v>
      </c>
      <c r="E268" s="59">
        <f t="shared" si="83"/>
        <v>-8685.1948056660713</v>
      </c>
      <c r="F268" s="5">
        <f t="shared" si="72"/>
        <v>-8060.137405788214</v>
      </c>
      <c r="G268" s="5">
        <f t="shared" si="73"/>
        <v>-625.05739987785682</v>
      </c>
      <c r="H268" s="59">
        <f t="shared" si="84"/>
        <v>-7829.2327175219179</v>
      </c>
      <c r="I268" s="59">
        <f t="shared" si="85"/>
        <v>-1043.897695669589</v>
      </c>
      <c r="J268" s="59">
        <f t="shared" si="65"/>
        <v>-17001.765566516617</v>
      </c>
      <c r="K268" s="5">
        <f t="shared" si="74"/>
        <v>-386827.77413592057</v>
      </c>
      <c r="L268" s="5">
        <f t="shared" si="75"/>
        <v>50965.908707012335</v>
      </c>
      <c r="M268" s="59">
        <f>(D268-$J$10)+SUM($G$37:G268)+SUM($H$37:H268)+SUM($I$37:I268)+SUM($J$37:J268)+SUM($L$37:L268)-$J$20-(D268*$K$27)</f>
        <v>6758054.4168423796</v>
      </c>
      <c r="N268" s="62">
        <f>(-1*$J$10*$K$12)+SUM($E$37:E268)+SUM($H$37:H268)+SUM($I$37:I268)+SUM($J$37:J268)+K268</f>
        <v>-4758157.6862651249</v>
      </c>
      <c r="O268" s="63">
        <f>(D268-$J$10)+SUM($L$37:L268)</f>
        <v>10583158.853687055</v>
      </c>
      <c r="P268" s="72">
        <f t="shared" si="66"/>
        <v>4.2200959335837993E-2</v>
      </c>
      <c r="Q268" s="80">
        <f t="shared" si="79"/>
        <v>-34560.090785374196</v>
      </c>
      <c r="R268" s="80">
        <f t="shared" si="76"/>
        <v>50965.908707012335</v>
      </c>
      <c r="S268" s="72"/>
      <c r="T268" s="72">
        <f t="shared" si="67"/>
        <v>1.2242135615295708</v>
      </c>
      <c r="U268" s="5">
        <f t="shared" si="80"/>
        <v>4712125.9539573919</v>
      </c>
      <c r="V268" s="5">
        <f t="shared" si="68"/>
        <v>-48121.259539573919</v>
      </c>
      <c r="W268" s="5">
        <f t="shared" si="69"/>
        <v>0</v>
      </c>
      <c r="X268" s="59">
        <f t="shared" si="81"/>
        <v>0</v>
      </c>
      <c r="Y268" s="12">
        <f t="shared" si="70"/>
        <v>4564004.6944178175</v>
      </c>
      <c r="Z268" s="75">
        <f>(-1*$J$10*$K$12)+V268+SUM($W$37:W268)</f>
        <v>-200471.55135734938</v>
      </c>
      <c r="AA268" s="66">
        <f>U268-$U$37+SUM($X$48:X268)</f>
        <v>4612125.9539573919</v>
      </c>
      <c r="AB268" s="70">
        <f t="shared" si="71"/>
        <v>0.17602661635102643</v>
      </c>
      <c r="AC268" s="71">
        <f t="shared" si="77"/>
        <v>22.006386306334679</v>
      </c>
    </row>
    <row r="269" spans="1:29" hidden="1">
      <c r="A269" s="11">
        <v>37987</v>
      </c>
      <c r="B269" s="11">
        <v>45077</v>
      </c>
      <c r="C269" s="57">
        <v>20</v>
      </c>
      <c r="D269" s="58">
        <f t="shared" si="82"/>
        <v>6313331.294929605</v>
      </c>
      <c r="E269" s="59">
        <f t="shared" si="83"/>
        <v>-8685.1948056660713</v>
      </c>
      <c r="F269" s="5">
        <f t="shared" si="72"/>
        <v>-8127.3052175031153</v>
      </c>
      <c r="G269" s="5">
        <f t="shared" si="73"/>
        <v>-557.88958816295496</v>
      </c>
      <c r="H269" s="59">
        <f t="shared" si="84"/>
        <v>-7891.6641186620063</v>
      </c>
      <c r="I269" s="59">
        <f t="shared" si="85"/>
        <v>-1052.2218824882675</v>
      </c>
      <c r="J269" s="59">
        <f t="shared" si="65"/>
        <v>-17000.294578256635</v>
      </c>
      <c r="K269" s="5">
        <f t="shared" si="74"/>
        <v>-389449.89298380428</v>
      </c>
      <c r="L269" s="5">
        <f t="shared" si="75"/>
        <v>50965.908707012335</v>
      </c>
      <c r="M269" s="59">
        <f>(D269-$J$10)+SUM($G$37:G269)+SUM($H$37:H269)+SUM($I$37:I269)+SUM($J$37:J269)+SUM($L$37:L269)-$J$20-(D269*$K$27)</f>
        <v>6829841.2574460087</v>
      </c>
      <c r="N269" s="62">
        <f>(-1*$J$10*$K$12)+SUM($E$37:E269)+SUM($H$37:H269)+SUM($I$37:I269)+SUM($J$37:J269)+K269</f>
        <v>-4795409.1804980831</v>
      </c>
      <c r="O269" s="63">
        <f>(D269-$J$10)+SUM($L$37:L269)</f>
        <v>10684069.883306138</v>
      </c>
      <c r="P269" s="72">
        <f t="shared" si="66"/>
        <v>4.2103356028433264E-2</v>
      </c>
      <c r="Q269" s="80">
        <f t="shared" si="79"/>
        <v>-34629.375385072984</v>
      </c>
      <c r="R269" s="80">
        <f t="shared" si="76"/>
        <v>50965.908707012335</v>
      </c>
      <c r="S269" s="72"/>
      <c r="T269" s="72">
        <f t="shared" si="67"/>
        <v>1.2279787774432254</v>
      </c>
      <c r="U269" s="5">
        <f t="shared" si="80"/>
        <v>4784266.1072405204</v>
      </c>
      <c r="V269" s="5">
        <f t="shared" si="68"/>
        <v>-48842.661072405208</v>
      </c>
      <c r="W269" s="5">
        <f t="shared" si="69"/>
        <v>0</v>
      </c>
      <c r="X269" s="59">
        <f t="shared" si="81"/>
        <v>0</v>
      </c>
      <c r="Y269" s="12">
        <f t="shared" si="70"/>
        <v>4635423.4461681154</v>
      </c>
      <c r="Z269" s="75">
        <f>(-1*$J$10*$K$12)+V269+SUM($W$37:W269)</f>
        <v>-201192.95289018069</v>
      </c>
      <c r="AA269" s="66">
        <f>U269-$U$37+SUM($X$48:X269)</f>
        <v>4684266.1072405204</v>
      </c>
      <c r="AB269" s="70">
        <f t="shared" si="71"/>
        <v>0.17591506270282586</v>
      </c>
      <c r="AC269" s="71">
        <f t="shared" si="77"/>
        <v>22.282456169314159</v>
      </c>
    </row>
    <row r="270" spans="1:29" hidden="1">
      <c r="A270" s="11">
        <v>37987</v>
      </c>
      <c r="B270" s="11">
        <v>45107</v>
      </c>
      <c r="C270" s="57">
        <v>20</v>
      </c>
      <c r="D270" s="58">
        <f t="shared" si="82"/>
        <v>6363674.6852495661</v>
      </c>
      <c r="E270" s="59">
        <f t="shared" si="83"/>
        <v>-8685.1948056660713</v>
      </c>
      <c r="F270" s="5">
        <f t="shared" si="72"/>
        <v>-8195.0327609823089</v>
      </c>
      <c r="G270" s="5">
        <f t="shared" si="73"/>
        <v>-490.16204468376242</v>
      </c>
      <c r="H270" s="59">
        <f t="shared" si="84"/>
        <v>-7954.5933565619571</v>
      </c>
      <c r="I270" s="59">
        <f t="shared" si="85"/>
        <v>-1060.6124475415943</v>
      </c>
      <c r="J270" s="59">
        <f t="shared" si="65"/>
        <v>-16998.821751872259</v>
      </c>
      <c r="K270" s="5">
        <f t="shared" si="74"/>
        <v>-392092.92097560223</v>
      </c>
      <c r="L270" s="5">
        <f t="shared" si="75"/>
        <v>50965.908707012335</v>
      </c>
      <c r="M270" s="59">
        <f>(D270-$J$10)+SUM($G$37:G270)+SUM($H$37:H270)+SUM($I$37:I270)+SUM($J$37:J270)+SUM($L$37:L270)-$J$20-(D270*$K$27)</f>
        <v>6902003.338880525</v>
      </c>
      <c r="N270" s="62">
        <f>(-1*$J$10*$K$12)+SUM($E$37:E270)+SUM($H$37:H270)+SUM($I$37:I270)+SUM($J$37:J270)+K270</f>
        <v>-4832751.4308515228</v>
      </c>
      <c r="O270" s="63">
        <f>(D270-$J$10)+SUM($L$37:L270)</f>
        <v>10785379.182333112</v>
      </c>
      <c r="P270" s="72">
        <f t="shared" si="66"/>
        <v>4.2012061046976801E-2</v>
      </c>
      <c r="Q270" s="80">
        <f t="shared" si="79"/>
        <v>-34699.222361641878</v>
      </c>
      <c r="R270" s="80">
        <f t="shared" si="76"/>
        <v>50965.908707012335</v>
      </c>
      <c r="S270" s="72"/>
      <c r="T270" s="72">
        <f t="shared" si="67"/>
        <v>1.2317264474810254</v>
      </c>
      <c r="U270" s="5">
        <f t="shared" si="80"/>
        <v>4857510.6880721832</v>
      </c>
      <c r="V270" s="5">
        <f t="shared" si="68"/>
        <v>-49575.106880721833</v>
      </c>
      <c r="W270" s="5">
        <f t="shared" si="69"/>
        <v>0</v>
      </c>
      <c r="X270" s="59">
        <f t="shared" si="81"/>
        <v>0</v>
      </c>
      <c r="Y270" s="12">
        <f t="shared" si="70"/>
        <v>4707935.5811914615</v>
      </c>
      <c r="Z270" s="75">
        <f>(-1*$J$10*$K$12)+V270+SUM($W$37:W270)</f>
        <v>-201925.39869849733</v>
      </c>
      <c r="AA270" s="66">
        <f>U270-$U$37+SUM($X$48:X270)</f>
        <v>4757510.6880721832</v>
      </c>
      <c r="AB270" s="70">
        <f t="shared" si="71"/>
        <v>0.17582841069045743</v>
      </c>
      <c r="AC270" s="71">
        <f t="shared" si="77"/>
        <v>22.560734403579449</v>
      </c>
    </row>
    <row r="271" spans="1:29" hidden="1">
      <c r="A271" s="11">
        <v>37987</v>
      </c>
      <c r="B271" s="11">
        <v>45138</v>
      </c>
      <c r="C271" s="57">
        <v>20</v>
      </c>
      <c r="D271" s="58">
        <f t="shared" si="82"/>
        <v>6414419.5208336059</v>
      </c>
      <c r="E271" s="59">
        <f t="shared" si="83"/>
        <v>-8685.1948056660713</v>
      </c>
      <c r="F271" s="5">
        <f t="shared" si="72"/>
        <v>-8263.3247006571601</v>
      </c>
      <c r="G271" s="5">
        <f t="shared" si="73"/>
        <v>-421.87010500890977</v>
      </c>
      <c r="H271" s="59">
        <f t="shared" si="84"/>
        <v>-8018.0244010420065</v>
      </c>
      <c r="I271" s="59">
        <f t="shared" si="85"/>
        <v>-1069.0699201389343</v>
      </c>
      <c r="J271" s="59">
        <f t="shared" si="65"/>
        <v>-16997.347155137217</v>
      </c>
      <c r="K271" s="5">
        <f t="shared" si="74"/>
        <v>-394757.02484376432</v>
      </c>
      <c r="L271" s="5">
        <f t="shared" si="75"/>
        <v>50965.908707012335</v>
      </c>
      <c r="M271" s="59">
        <f>(D271-$J$10)+SUM($G$37:G271)+SUM($H$37:H271)+SUM($I$37:I271)+SUM($J$37:J271)+SUM($L$37:L271)-$J$20-(D271*$K$27)</f>
        <v>6974543.6677220883</v>
      </c>
      <c r="N271" s="62">
        <f>(-1*$J$10*$K$12)+SUM($E$37:E271)+SUM($H$37:H271)+SUM($I$37:I271)+SUM($J$37:J271)+K271</f>
        <v>-4870185.17100167</v>
      </c>
      <c r="O271" s="63">
        <f>(D271-$J$10)+SUM($L$37:L271)</f>
        <v>10887089.926624164</v>
      </c>
      <c r="P271" s="72">
        <f t="shared" si="66"/>
        <v>4.1915001300549662E-2</v>
      </c>
      <c r="Q271" s="80">
        <f t="shared" si="79"/>
        <v>-34769.636281984232</v>
      </c>
      <c r="R271" s="80">
        <f t="shared" si="76"/>
        <v>50965.908707012335</v>
      </c>
      <c r="S271" s="72"/>
      <c r="T271" s="72">
        <f t="shared" si="67"/>
        <v>1.2354570810672019</v>
      </c>
      <c r="U271" s="5">
        <f t="shared" si="80"/>
        <v>4931876.6046533529</v>
      </c>
      <c r="V271" s="5">
        <f t="shared" si="68"/>
        <v>-50318.766046533528</v>
      </c>
      <c r="W271" s="5">
        <f t="shared" si="69"/>
        <v>0</v>
      </c>
      <c r="X271" s="59">
        <f t="shared" si="81"/>
        <v>0</v>
      </c>
      <c r="Y271" s="12">
        <f t="shared" si="70"/>
        <v>4781557.8386068195</v>
      </c>
      <c r="Z271" s="75">
        <f>(-1*$J$10*$K$12)+V271+SUM($W$37:W271)</f>
        <v>-202669.057864309</v>
      </c>
      <c r="AA271" s="66">
        <f>U271-$U$37+SUM($X$48:X271)</f>
        <v>4831876.6046533529</v>
      </c>
      <c r="AB271" s="70">
        <f t="shared" si="71"/>
        <v>0.17571304532117765</v>
      </c>
      <c r="AC271" s="71">
        <f t="shared" si="77"/>
        <v>22.841215109848644</v>
      </c>
    </row>
    <row r="272" spans="1:29" hidden="1">
      <c r="A272" s="11">
        <v>37987</v>
      </c>
      <c r="B272" s="11">
        <v>45169</v>
      </c>
      <c r="C272" s="57">
        <v>20</v>
      </c>
      <c r="D272" s="58">
        <f t="shared" si="82"/>
        <v>6465569.0028626351</v>
      </c>
      <c r="E272" s="59">
        <f t="shared" si="83"/>
        <v>-8685.1948056660713</v>
      </c>
      <c r="F272" s="5">
        <f t="shared" si="72"/>
        <v>-8332.1857398293032</v>
      </c>
      <c r="G272" s="5">
        <f t="shared" si="73"/>
        <v>-353.00906583676692</v>
      </c>
      <c r="H272" s="59">
        <f t="shared" si="84"/>
        <v>-8081.9612535782935</v>
      </c>
      <c r="I272" s="59">
        <f t="shared" si="85"/>
        <v>-1077.5948338104392</v>
      </c>
      <c r="J272" s="59">
        <f t="shared" si="65"/>
        <v>-16995.870857052603</v>
      </c>
      <c r="K272" s="5">
        <f t="shared" si="74"/>
        <v>-397442.37265028839</v>
      </c>
      <c r="L272" s="5">
        <f t="shared" si="75"/>
        <v>50965.908707012335</v>
      </c>
      <c r="M272" s="59">
        <f>(D272-$J$10)+SUM($G$37:G272)+SUM($H$37:H272)+SUM($I$37:I272)+SUM($J$37:J272)+SUM($L$37:L272)-$J$20-(D272*$K$27)</f>
        <v>7047465.2746413276</v>
      </c>
      <c r="N272" s="62">
        <f>(-1*$J$10*$K$12)+SUM($E$37:E272)+SUM($H$37:H272)+SUM($I$37:I272)+SUM($J$37:J272)+K272</f>
        <v>-4907711.1405583005</v>
      </c>
      <c r="O272" s="63">
        <f>(D272-$J$10)+SUM($L$37:L272)</f>
        <v>10989205.317360204</v>
      </c>
      <c r="P272" s="72">
        <f t="shared" si="66"/>
        <v>4.1818249797049248E-2</v>
      </c>
      <c r="Q272" s="80">
        <f t="shared" si="79"/>
        <v>-34840.621750107406</v>
      </c>
      <c r="R272" s="80">
        <f t="shared" si="76"/>
        <v>50965.908707012335</v>
      </c>
      <c r="S272" s="72"/>
      <c r="T272" s="72">
        <f t="shared" si="67"/>
        <v>1.2391711742248288</v>
      </c>
      <c r="U272" s="5">
        <f t="shared" si="80"/>
        <v>5007381.0240406077</v>
      </c>
      <c r="V272" s="5">
        <f t="shared" si="68"/>
        <v>-51073.810240406077</v>
      </c>
      <c r="W272" s="5">
        <f t="shared" si="69"/>
        <v>0</v>
      </c>
      <c r="X272" s="59">
        <f t="shared" si="81"/>
        <v>0</v>
      </c>
      <c r="Y272" s="12">
        <f t="shared" si="70"/>
        <v>4856307.2138002012</v>
      </c>
      <c r="Z272" s="75">
        <f>(-1*$J$10*$K$12)+V272+SUM($W$37:W272)</f>
        <v>-203424.10205818154</v>
      </c>
      <c r="AA272" s="66">
        <f>U272-$U$37+SUM($X$48:X272)</f>
        <v>4907381.0240406077</v>
      </c>
      <c r="AB272" s="70">
        <f t="shared" si="71"/>
        <v>0.17559585623664353</v>
      </c>
      <c r="AC272" s="71">
        <f t="shared" si="77"/>
        <v>23.123891782680907</v>
      </c>
    </row>
    <row r="273" spans="1:29" hidden="1">
      <c r="A273" s="11">
        <v>37987</v>
      </c>
      <c r="B273" s="11">
        <v>45199</v>
      </c>
      <c r="C273" s="57">
        <v>20</v>
      </c>
      <c r="D273" s="58">
        <f t="shared" si="82"/>
        <v>6517126.3580442294</v>
      </c>
      <c r="E273" s="59">
        <f t="shared" si="83"/>
        <v>-8685.1948056660713</v>
      </c>
      <c r="F273" s="5">
        <f t="shared" si="72"/>
        <v>-8401.6206209945485</v>
      </c>
      <c r="G273" s="5">
        <f t="shared" si="73"/>
        <v>-283.57418467152269</v>
      </c>
      <c r="H273" s="59">
        <f t="shared" si="84"/>
        <v>-8146.4079475552862</v>
      </c>
      <c r="I273" s="59">
        <f t="shared" si="85"/>
        <v>-1086.1877263407048</v>
      </c>
      <c r="J273" s="59">
        <f t="shared" si="65"/>
        <v>-16994.392927862376</v>
      </c>
      <c r="K273" s="5">
        <f t="shared" si="74"/>
        <v>-400149.13379732205</v>
      </c>
      <c r="L273" s="5">
        <f t="shared" si="75"/>
        <v>50965.908707012335</v>
      </c>
      <c r="M273" s="59">
        <f>(D273-$J$10)+SUM($G$37:G273)+SUM($H$37:H273)+SUM($I$37:I273)+SUM($J$37:J273)+SUM($L$37:L273)-$J$20-(D273*$K$27)</f>
        <v>7120771.2145964699</v>
      </c>
      <c r="N273" s="62">
        <f>(-1*$J$10*$K$12)+SUM($E$37:E273)+SUM($H$37:H273)+SUM($I$37:I273)+SUM($J$37:J273)+K273</f>
        <v>-4945330.0851127589</v>
      </c>
      <c r="O273" s="63">
        <f>(D273-$J$10)+SUM($L$37:L273)</f>
        <v>11091728.581248812</v>
      </c>
      <c r="P273" s="72">
        <f t="shared" si="66"/>
        <v>4.172772048049489E-2</v>
      </c>
      <c r="Q273" s="80">
        <f t="shared" si="79"/>
        <v>-34912.18340742444</v>
      </c>
      <c r="R273" s="80">
        <f t="shared" si="76"/>
        <v>50965.908707012335</v>
      </c>
      <c r="S273" s="72"/>
      <c r="T273" s="72">
        <f t="shared" si="67"/>
        <v>1.2428692100126839</v>
      </c>
      <c r="U273" s="5">
        <f t="shared" si="80"/>
        <v>5084041.3761090711</v>
      </c>
      <c r="V273" s="5">
        <f t="shared" si="68"/>
        <v>-51840.413761090713</v>
      </c>
      <c r="W273" s="5">
        <f t="shared" si="69"/>
        <v>0</v>
      </c>
      <c r="X273" s="59">
        <f t="shared" si="81"/>
        <v>0</v>
      </c>
      <c r="Y273" s="12">
        <f t="shared" si="70"/>
        <v>4932200.9623479806</v>
      </c>
      <c r="Z273" s="75">
        <f>(-1*$J$10*$K$12)+V273+SUM($W$37:W273)</f>
        <v>-204190.70557886618</v>
      </c>
      <c r="AA273" s="66">
        <f>U273-$U$37+SUM($X$48:X273)</f>
        <v>4984041.3761090711</v>
      </c>
      <c r="AB273" s="70">
        <f t="shared" si="71"/>
        <v>0.17550320387424359</v>
      </c>
      <c r="AC273" s="71">
        <f t="shared" si="77"/>
        <v>23.408757303520094</v>
      </c>
    </row>
    <row r="274" spans="1:29" hidden="1">
      <c r="A274" s="11">
        <v>37987</v>
      </c>
      <c r="B274" s="11">
        <v>45230</v>
      </c>
      <c r="C274" s="57">
        <v>20</v>
      </c>
      <c r="D274" s="58">
        <f t="shared" si="82"/>
        <v>6569094.8388161846</v>
      </c>
      <c r="E274" s="59">
        <f t="shared" si="83"/>
        <v>-8685.1948056660713</v>
      </c>
      <c r="F274" s="5">
        <f t="shared" si="72"/>
        <v>-8471.6341261695034</v>
      </c>
      <c r="G274" s="5">
        <f t="shared" si="73"/>
        <v>-213.5606794965681</v>
      </c>
      <c r="H274" s="59">
        <f t="shared" si="84"/>
        <v>-8211.3685485202313</v>
      </c>
      <c r="I274" s="59">
        <f t="shared" si="85"/>
        <v>-1094.8491398026974</v>
      </c>
      <c r="J274" s="59">
        <f t="shared" si="65"/>
        <v>-16992.913439069063</v>
      </c>
      <c r="K274" s="5">
        <f t="shared" si="74"/>
        <v>-402877.4790378497</v>
      </c>
      <c r="L274" s="5">
        <f t="shared" si="75"/>
        <v>50965.908707012335</v>
      </c>
      <c r="M274" s="59">
        <f>(D274-$J$10)+SUM($G$37:G274)+SUM($H$37:H274)+SUM($I$37:I274)+SUM($J$37:J274)+SUM($L$37:L274)-$J$20-(D274*$K$27)</f>
        <v>7194464.5670280214</v>
      </c>
      <c r="N274" s="62">
        <f>(-1*$J$10*$K$12)+SUM($E$37:E274)+SUM($H$37:H274)+SUM($I$37:I274)+SUM($J$37:J274)+K274</f>
        <v>-4983042.7562863436</v>
      </c>
      <c r="O274" s="63">
        <f>(D274-$J$10)+SUM($L$37:L274)</f>
        <v>11194662.970727779</v>
      </c>
      <c r="P274" s="72">
        <f t="shared" si="66"/>
        <v>4.1631575323597854E-2</v>
      </c>
      <c r="Q274" s="80">
        <f t="shared" si="79"/>
        <v>-34984.325933058062</v>
      </c>
      <c r="R274" s="80">
        <f t="shared" si="76"/>
        <v>50965.908707012335</v>
      </c>
      <c r="S274" s="72"/>
      <c r="T274" s="72">
        <f t="shared" si="67"/>
        <v>1.2465516589447649</v>
      </c>
      <c r="U274" s="5">
        <f t="shared" si="80"/>
        <v>5161875.3575760256</v>
      </c>
      <c r="V274" s="5">
        <f t="shared" si="68"/>
        <v>-52618.75357576026</v>
      </c>
      <c r="W274" s="5">
        <f t="shared" si="69"/>
        <v>0</v>
      </c>
      <c r="X274" s="59">
        <f t="shared" si="81"/>
        <v>0</v>
      </c>
      <c r="Y274" s="12">
        <f t="shared" si="70"/>
        <v>5009256.6040002657</v>
      </c>
      <c r="Z274" s="75">
        <f>(-1*$J$10*$K$12)+V274+SUM($W$37:W274)</f>
        <v>-204969.04539353575</v>
      </c>
      <c r="AA274" s="66">
        <f>U274-$U$37+SUM($X$48:X274)</f>
        <v>5061875.3575760256</v>
      </c>
      <c r="AB274" s="70">
        <f t="shared" si="71"/>
        <v>0.17538226226345202</v>
      </c>
      <c r="AC274" s="71">
        <f t="shared" si="77"/>
        <v>23.695803933990831</v>
      </c>
    </row>
    <row r="275" spans="1:29" hidden="1">
      <c r="A275" s="11">
        <v>37987</v>
      </c>
      <c r="B275" s="11">
        <v>45260</v>
      </c>
      <c r="C275" s="57">
        <v>20</v>
      </c>
      <c r="D275" s="58">
        <f t="shared" si="82"/>
        <v>6621477.7235516915</v>
      </c>
      <c r="E275" s="59">
        <f t="shared" si="83"/>
        <v>-8685.1948056660713</v>
      </c>
      <c r="F275" s="5">
        <f t="shared" si="72"/>
        <v>-8542.2310772209148</v>
      </c>
      <c r="G275" s="5">
        <f t="shared" si="73"/>
        <v>-142.9637284451556</v>
      </c>
      <c r="H275" s="59">
        <f t="shared" si="84"/>
        <v>-8276.8471544396143</v>
      </c>
      <c r="I275" s="59">
        <f t="shared" si="85"/>
        <v>-1103.5796205919485</v>
      </c>
      <c r="J275" s="59">
        <f t="shared" si="65"/>
        <v>-16991.432463449601</v>
      </c>
      <c r="K275" s="5">
        <f t="shared" si="74"/>
        <v>-405627.58048646385</v>
      </c>
      <c r="L275" s="5">
        <f t="shared" si="75"/>
        <v>50965.908707012335</v>
      </c>
      <c r="M275" s="59">
        <f>(D275-$J$10)+SUM($G$37:G275)+SUM($H$37:H275)+SUM($I$37:I275)+SUM($J$37:J275)+SUM($L$37:L275)-$J$20-(D275*$K$27)</f>
        <v>7268548.4360550009</v>
      </c>
      <c r="N275" s="62">
        <f>(-1*$J$10*$K$12)+SUM($E$37:E275)+SUM($H$37:H275)+SUM($I$37:I275)+SUM($J$37:J275)+K275</f>
        <v>-5020849.9117791057</v>
      </c>
      <c r="O275" s="63">
        <f>(D275-$J$10)+SUM($L$37:L275)</f>
        <v>11298011.764170298</v>
      </c>
      <c r="P275" s="72">
        <f t="shared" si="66"/>
        <v>4.1541594596253589E-2</v>
      </c>
      <c r="Q275" s="80">
        <f t="shared" si="79"/>
        <v>-35057.054044147233</v>
      </c>
      <c r="R275" s="80">
        <f t="shared" si="76"/>
        <v>50965.908707012335</v>
      </c>
      <c r="S275" s="72"/>
      <c r="T275" s="72">
        <f t="shared" si="67"/>
        <v>1.2502189793932559</v>
      </c>
      <c r="U275" s="5">
        <f t="shared" si="80"/>
        <v>5240900.9360861257</v>
      </c>
      <c r="V275" s="5">
        <f t="shared" si="68"/>
        <v>-53409.009360861259</v>
      </c>
      <c r="W275" s="5">
        <f t="shared" si="69"/>
        <v>0</v>
      </c>
      <c r="X275" s="59">
        <f t="shared" si="81"/>
        <v>0</v>
      </c>
      <c r="Y275" s="12">
        <f t="shared" si="70"/>
        <v>5087491.9267252646</v>
      </c>
      <c r="Z275" s="75">
        <f>(-1*$J$10*$K$12)+V275+SUM($W$37:W275)</f>
        <v>-205759.30117863673</v>
      </c>
      <c r="AA275" s="66">
        <f>U275-$U$37+SUM($X$48:X275)</f>
        <v>5140900.9360861257</v>
      </c>
      <c r="AB275" s="70">
        <f t="shared" si="71"/>
        <v>0.17528562019654137</v>
      </c>
      <c r="AC275" s="71">
        <f t="shared" si="77"/>
        <v>23.985023309458477</v>
      </c>
    </row>
    <row r="276" spans="1:29">
      <c r="A276" s="11">
        <v>37987</v>
      </c>
      <c r="B276" s="11">
        <v>45291</v>
      </c>
      <c r="C276" s="57">
        <v>20</v>
      </c>
      <c r="D276" s="58">
        <f t="shared" si="82"/>
        <v>6674278.3167661503</v>
      </c>
      <c r="E276" s="59">
        <f t="shared" si="83"/>
        <v>-8685.1948056660713</v>
      </c>
      <c r="F276" s="59">
        <f t="shared" si="72"/>
        <v>-8613.4163361977553</v>
      </c>
      <c r="G276" s="59">
        <f t="shared" si="73"/>
        <v>-71.77846946831464</v>
      </c>
      <c r="H276" s="59">
        <f t="shared" si="84"/>
        <v>-8342.8478959576878</v>
      </c>
      <c r="I276" s="59">
        <f t="shared" si="85"/>
        <v>-1112.3797194610249</v>
      </c>
      <c r="J276" s="59">
        <f t="shared" si="65"/>
        <v>-16989.950075071374</v>
      </c>
      <c r="K276" s="59">
        <f t="shared" si="74"/>
        <v>-408399.61163022293</v>
      </c>
      <c r="L276" s="59">
        <f t="shared" si="75"/>
        <v>50965.908707012335</v>
      </c>
      <c r="M276" s="59">
        <f>(D276-$J$10)+SUM($G$37:G276)+SUM($H$37:H276)+SUM($I$37:I276)+SUM($J$37:J276)+SUM($L$37:L276)-$J$20-(D276*$K$27)</f>
        <v>7343025.950672755</v>
      </c>
      <c r="N276" s="62">
        <f>(-1*$J$10*$K$12)+SUM($E$37:E276)+SUM($H$37:H276)+SUM($I$37:I276)+SUM($J$37:J276)+K276</f>
        <v>-5058752.3154190211</v>
      </c>
      <c r="O276" s="63">
        <f>(D276-$J$10)+SUM($L$37:L276)</f>
        <v>11401778.26609177</v>
      </c>
      <c r="P276" s="72">
        <f t="shared" si="66"/>
        <v>4.1446092245133154E-2</v>
      </c>
      <c r="Q276" s="80">
        <f>E276+H276+I276+J276+(J20/-2)</f>
        <v>-64130.372496156153</v>
      </c>
      <c r="R276" s="80">
        <f t="shared" ref="R276" si="86">(D276-$J$10)+L276</f>
        <v>5725244.2254731627</v>
      </c>
      <c r="S276" s="72"/>
      <c r="T276" s="72">
        <f t="shared" si="67"/>
        <v>1.2538716179756964</v>
      </c>
      <c r="U276" s="5">
        <f t="shared" si="80"/>
        <v>5321136.3543591499</v>
      </c>
      <c r="V276" s="59">
        <f t="shared" si="68"/>
        <v>-54211.363543591498</v>
      </c>
      <c r="W276" s="5">
        <f t="shared" si="69"/>
        <v>0</v>
      </c>
      <c r="X276" s="59">
        <f t="shared" si="81"/>
        <v>0</v>
      </c>
      <c r="Y276" s="58">
        <f t="shared" si="70"/>
        <v>5166924.9908155585</v>
      </c>
      <c r="Z276" s="75">
        <f>(-1*$J$10*$K$12)+V276+SUM($W$37:W276)</f>
        <v>-206561.65536136698</v>
      </c>
      <c r="AA276" s="66">
        <f>U276-$U$37+SUM($X$48:X276)</f>
        <v>5221136.3543591499</v>
      </c>
      <c r="AB276" s="70">
        <f t="shared" si="71"/>
        <v>0.17516096448181651</v>
      </c>
      <c r="AC276" s="71">
        <f t="shared" si="77"/>
        <v>24.276406432864274</v>
      </c>
    </row>
    <row r="277" spans="1:29">
      <c r="N277" s="78"/>
    </row>
  </sheetData>
  <mergeCells count="29">
    <mergeCell ref="A19:I19"/>
    <mergeCell ref="M16:O16"/>
    <mergeCell ref="A20:I20"/>
    <mergeCell ref="A21:I21"/>
    <mergeCell ref="A22:I22"/>
    <mergeCell ref="A16:I16"/>
    <mergeCell ref="A17:I17"/>
    <mergeCell ref="A18:I18"/>
    <mergeCell ref="A23:I23"/>
    <mergeCell ref="A32:I32"/>
    <mergeCell ref="A29:I29"/>
    <mergeCell ref="A30:I30"/>
    <mergeCell ref="A31:I31"/>
    <mergeCell ref="E35:J35"/>
    <mergeCell ref="A35:B35"/>
    <mergeCell ref="M8:O9"/>
    <mergeCell ref="A13:I13"/>
    <mergeCell ref="A14:I14"/>
    <mergeCell ref="A15:I15"/>
    <mergeCell ref="A10:I10"/>
    <mergeCell ref="A11:I11"/>
    <mergeCell ref="A12:I12"/>
    <mergeCell ref="J8:K8"/>
    <mergeCell ref="A8:I9"/>
    <mergeCell ref="A27:I27"/>
    <mergeCell ref="A28:I28"/>
    <mergeCell ref="A24:I24"/>
    <mergeCell ref="A25:I25"/>
    <mergeCell ref="A26:I26"/>
  </mergeCells>
  <pageMargins left="0.7" right="0.7" top="0.75" bottom="0.75" header="0.3" footer="0.3"/>
  <pageSetup orientation="portrait" verticalDpi="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8"/>
  <sheetViews>
    <sheetView topLeftCell="A40" workbookViewId="0">
      <selection activeCell="K68" sqref="K68"/>
    </sheetView>
  </sheetViews>
  <sheetFormatPr defaultRowHeight="15"/>
  <cols>
    <col min="1" max="1" width="14.140625" customWidth="1"/>
  </cols>
  <sheetData>
    <row r="1" spans="1:11">
      <c r="A1" t="s">
        <v>33</v>
      </c>
    </row>
    <row r="3" spans="1:11">
      <c r="A3" s="41">
        <v>42735</v>
      </c>
      <c r="D3" t="s">
        <v>56</v>
      </c>
      <c r="F3" t="s">
        <v>57</v>
      </c>
      <c r="G3" t="s">
        <v>58</v>
      </c>
      <c r="J3" t="s">
        <v>80</v>
      </c>
    </row>
    <row r="4" spans="1:11" ht="15.75" thickBot="1">
      <c r="A4" s="13">
        <v>42446</v>
      </c>
      <c r="B4" s="14">
        <v>0.105</v>
      </c>
      <c r="D4">
        <f>A3-A4</f>
        <v>289</v>
      </c>
      <c r="F4">
        <f t="shared" ref="F4:F31" si="0">D4/$E$32</f>
        <v>6.0650577124868835E-2</v>
      </c>
      <c r="G4">
        <f>B4*F4</f>
        <v>6.3683105981112275E-3</v>
      </c>
      <c r="J4">
        <f>D4/$E$67</f>
        <v>3.6805909322465614E-2</v>
      </c>
      <c r="K4">
        <f>B4*J4</f>
        <v>3.8646204788588892E-3</v>
      </c>
    </row>
    <row r="5" spans="1:11" ht="15.75" thickBot="1">
      <c r="A5" s="13">
        <v>42397</v>
      </c>
      <c r="B5" s="14">
        <v>0.10249999999999999</v>
      </c>
      <c r="D5">
        <f>A4-A5</f>
        <v>49</v>
      </c>
      <c r="F5">
        <f t="shared" si="0"/>
        <v>1.0283315844700944E-2</v>
      </c>
      <c r="G5">
        <f t="shared" ref="G5:G67" si="1">B5*F5</f>
        <v>1.0540398740818467E-3</v>
      </c>
      <c r="J5">
        <f t="shared" ref="J5:J67" si="2">D5/$E$67</f>
        <v>6.2404482934284257E-3</v>
      </c>
      <c r="K5">
        <f t="shared" ref="K5:K67" si="3">B5*J5</f>
        <v>6.3964595007641358E-4</v>
      </c>
    </row>
    <row r="6" spans="1:11" ht="15.75" thickBot="1">
      <c r="A6" s="13">
        <v>42327</v>
      </c>
      <c r="B6" s="14">
        <v>9.7500000000000003E-2</v>
      </c>
      <c r="D6">
        <f t="shared" ref="D6:D67" si="4">A5-A6</f>
        <v>70</v>
      </c>
      <c r="F6">
        <f t="shared" si="0"/>
        <v>1.4690451206715634E-2</v>
      </c>
      <c r="G6">
        <f t="shared" si="1"/>
        <v>1.4323189926547745E-3</v>
      </c>
      <c r="J6">
        <f t="shared" si="2"/>
        <v>8.9149261334691803E-3</v>
      </c>
      <c r="K6">
        <f t="shared" si="3"/>
        <v>8.6920529801324511E-4</v>
      </c>
    </row>
    <row r="7" spans="1:11" ht="15.75" thickBot="1">
      <c r="A7" s="13">
        <v>42209</v>
      </c>
      <c r="B7" s="14">
        <v>9.5000000000000001E-2</v>
      </c>
      <c r="D7">
        <f t="shared" si="4"/>
        <v>118</v>
      </c>
      <c r="F7">
        <f t="shared" si="0"/>
        <v>2.4763903462749214E-2</v>
      </c>
      <c r="G7">
        <f t="shared" si="1"/>
        <v>2.3525708289611753E-3</v>
      </c>
      <c r="J7">
        <f t="shared" si="2"/>
        <v>1.5028018339276618E-2</v>
      </c>
      <c r="K7">
        <f t="shared" si="3"/>
        <v>1.4276617422312788E-3</v>
      </c>
    </row>
    <row r="8" spans="1:11" ht="15.75" thickBot="1">
      <c r="A8" s="13">
        <v>41838</v>
      </c>
      <c r="B8" s="14">
        <v>9.2499999999999999E-2</v>
      </c>
      <c r="D8">
        <f t="shared" si="4"/>
        <v>371</v>
      </c>
      <c r="F8">
        <f t="shared" si="0"/>
        <v>7.7859391395592864E-2</v>
      </c>
      <c r="G8">
        <f t="shared" si="1"/>
        <v>7.2019937040923403E-3</v>
      </c>
      <c r="J8">
        <f t="shared" si="2"/>
        <v>4.7249108507386652E-2</v>
      </c>
      <c r="K8">
        <f t="shared" si="3"/>
        <v>4.370542536933265E-3</v>
      </c>
    </row>
    <row r="9" spans="1:11" ht="15.75" thickBot="1">
      <c r="A9" s="13">
        <v>41668</v>
      </c>
      <c r="B9" s="14">
        <v>0.09</v>
      </c>
      <c r="D9">
        <f t="shared" si="4"/>
        <v>170</v>
      </c>
      <c r="F9">
        <f t="shared" si="0"/>
        <v>3.5676810073452254E-2</v>
      </c>
      <c r="G9">
        <f t="shared" si="1"/>
        <v>3.210912906610703E-3</v>
      </c>
      <c r="J9">
        <f t="shared" si="2"/>
        <v>2.1650534895568008E-2</v>
      </c>
      <c r="K9">
        <f t="shared" si="3"/>
        <v>1.9485481406011206E-3</v>
      </c>
    </row>
    <row r="10" spans="1:11" ht="15.75" thickBot="1">
      <c r="A10" s="13">
        <v>41109</v>
      </c>
      <c r="B10" s="14">
        <v>8.5000000000000006E-2</v>
      </c>
      <c r="D10">
        <f t="shared" si="4"/>
        <v>559</v>
      </c>
      <c r="F10">
        <f t="shared" si="0"/>
        <v>0.11731374606505771</v>
      </c>
      <c r="G10">
        <f t="shared" si="1"/>
        <v>9.9716684155299051E-3</v>
      </c>
      <c r="J10">
        <f t="shared" si="2"/>
        <v>7.1192052980132453E-2</v>
      </c>
      <c r="K10">
        <f t="shared" si="3"/>
        <v>6.0513245033112593E-3</v>
      </c>
    </row>
    <row r="11" spans="1:11" ht="15.75" thickBot="1">
      <c r="A11" s="13">
        <v>40500</v>
      </c>
      <c r="B11" s="14">
        <v>0.09</v>
      </c>
      <c r="D11">
        <f t="shared" si="4"/>
        <v>609</v>
      </c>
      <c r="F11">
        <f t="shared" si="0"/>
        <v>0.12780692549842601</v>
      </c>
      <c r="G11">
        <f t="shared" si="1"/>
        <v>1.1502623294858341E-2</v>
      </c>
      <c r="J11">
        <f t="shared" si="2"/>
        <v>7.7559857361181858E-2</v>
      </c>
      <c r="K11">
        <f t="shared" si="3"/>
        <v>6.9803871625063671E-3</v>
      </c>
    </row>
    <row r="12" spans="1:11" ht="15.75" thickBot="1">
      <c r="A12" s="13">
        <v>40430</v>
      </c>
      <c r="B12" s="14">
        <v>9.5000000000000001E-2</v>
      </c>
      <c r="D12">
        <f t="shared" si="4"/>
        <v>70</v>
      </c>
      <c r="F12">
        <f t="shared" si="0"/>
        <v>1.4690451206715634E-2</v>
      </c>
      <c r="G12">
        <f t="shared" si="1"/>
        <v>1.3955928646379853E-3</v>
      </c>
      <c r="J12">
        <f t="shared" si="2"/>
        <v>8.9149261334691803E-3</v>
      </c>
      <c r="K12">
        <f t="shared" si="3"/>
        <v>8.4691798267957214E-4</v>
      </c>
    </row>
    <row r="13" spans="1:11" ht="15.75" thickBot="1">
      <c r="A13" s="13">
        <v>40262</v>
      </c>
      <c r="B13" s="14">
        <v>0.1</v>
      </c>
      <c r="D13">
        <f t="shared" si="4"/>
        <v>168</v>
      </c>
      <c r="F13">
        <f t="shared" si="0"/>
        <v>3.5257082896117523E-2</v>
      </c>
      <c r="G13">
        <f t="shared" si="1"/>
        <v>3.5257082896117523E-3</v>
      </c>
      <c r="J13">
        <f t="shared" si="2"/>
        <v>2.1395822720326033E-2</v>
      </c>
      <c r="K13">
        <f t="shared" si="3"/>
        <v>2.1395822720326036E-3</v>
      </c>
    </row>
    <row r="14" spans="1:11" ht="15.75" thickBot="1">
      <c r="A14" s="13">
        <v>40038</v>
      </c>
      <c r="B14" s="14">
        <v>0.105</v>
      </c>
      <c r="D14">
        <f t="shared" si="4"/>
        <v>224</v>
      </c>
      <c r="F14">
        <f t="shared" si="0"/>
        <v>4.700944386149003E-2</v>
      </c>
      <c r="G14">
        <f t="shared" si="1"/>
        <v>4.935991605456453E-3</v>
      </c>
      <c r="J14">
        <f t="shared" si="2"/>
        <v>2.8527763627101375E-2</v>
      </c>
      <c r="K14">
        <f t="shared" si="3"/>
        <v>2.9954151808456444E-3</v>
      </c>
    </row>
    <row r="15" spans="1:11" ht="15.75" thickBot="1">
      <c r="A15" s="13">
        <v>39961</v>
      </c>
      <c r="B15" s="14">
        <v>0.11</v>
      </c>
      <c r="D15">
        <f t="shared" si="4"/>
        <v>77</v>
      </c>
      <c r="F15">
        <f t="shared" si="0"/>
        <v>1.61594963273872E-2</v>
      </c>
      <c r="G15">
        <f t="shared" si="1"/>
        <v>1.777544596012592E-3</v>
      </c>
      <c r="J15">
        <f t="shared" si="2"/>
        <v>9.8064187468160976E-3</v>
      </c>
      <c r="K15">
        <f t="shared" si="3"/>
        <v>1.0787060621497708E-3</v>
      </c>
    </row>
    <row r="16" spans="1:11" ht="15.75" thickBot="1">
      <c r="A16" s="13">
        <v>39937</v>
      </c>
      <c r="B16" s="14">
        <v>0.12</v>
      </c>
      <c r="D16">
        <f t="shared" si="4"/>
        <v>24</v>
      </c>
      <c r="F16">
        <f t="shared" si="0"/>
        <v>5.0367261280167891E-3</v>
      </c>
      <c r="G16">
        <f t="shared" si="1"/>
        <v>6.0440713536201462E-4</v>
      </c>
      <c r="J16">
        <f t="shared" si="2"/>
        <v>3.0565461029037188E-3</v>
      </c>
      <c r="K16">
        <f t="shared" si="3"/>
        <v>3.6678553234844626E-4</v>
      </c>
    </row>
    <row r="17" spans="1:11" ht="15.75" thickBot="1">
      <c r="A17" s="13">
        <v>39897</v>
      </c>
      <c r="B17" s="14">
        <v>0.13</v>
      </c>
      <c r="D17">
        <f t="shared" si="4"/>
        <v>40</v>
      </c>
      <c r="F17">
        <f t="shared" si="0"/>
        <v>8.3945435466946487E-3</v>
      </c>
      <c r="G17">
        <f t="shared" si="1"/>
        <v>1.0912906610703044E-3</v>
      </c>
      <c r="J17">
        <f t="shared" si="2"/>
        <v>5.0942435048395313E-3</v>
      </c>
      <c r="K17">
        <f t="shared" si="3"/>
        <v>6.6225165562913907E-4</v>
      </c>
    </row>
    <row r="18" spans="1:11" ht="15.75" thickBot="1">
      <c r="A18" s="13">
        <v>39850</v>
      </c>
      <c r="B18" s="14">
        <v>0.14000000000000001</v>
      </c>
      <c r="D18">
        <f t="shared" si="4"/>
        <v>47</v>
      </c>
      <c r="F18">
        <f t="shared" si="0"/>
        <v>9.8635886673662122E-3</v>
      </c>
      <c r="G18">
        <f t="shared" si="1"/>
        <v>1.3809024134312697E-3</v>
      </c>
      <c r="J18">
        <f t="shared" si="2"/>
        <v>5.9857361181864495E-3</v>
      </c>
      <c r="K18">
        <f t="shared" si="3"/>
        <v>8.3800305654610301E-4</v>
      </c>
    </row>
    <row r="19" spans="1:11" ht="15.75" thickBot="1">
      <c r="A19" s="13">
        <v>39794</v>
      </c>
      <c r="B19" s="14">
        <v>0.15</v>
      </c>
      <c r="D19">
        <f t="shared" si="4"/>
        <v>56</v>
      </c>
      <c r="F19">
        <f t="shared" si="0"/>
        <v>1.1752360965372508E-2</v>
      </c>
      <c r="G19">
        <f t="shared" si="1"/>
        <v>1.762854144805876E-3</v>
      </c>
      <c r="J19">
        <f t="shared" si="2"/>
        <v>7.1319409067753439E-3</v>
      </c>
      <c r="K19">
        <f t="shared" si="3"/>
        <v>1.0697911360163016E-3</v>
      </c>
    </row>
    <row r="20" spans="1:11" ht="15.75" thickBot="1">
      <c r="A20" s="13">
        <v>39612</v>
      </c>
      <c r="B20" s="14">
        <v>0.155</v>
      </c>
      <c r="D20">
        <f t="shared" si="4"/>
        <v>182</v>
      </c>
      <c r="F20">
        <f t="shared" si="0"/>
        <v>3.8195173137460653E-2</v>
      </c>
      <c r="G20">
        <f t="shared" si="1"/>
        <v>5.9202518363064014E-3</v>
      </c>
      <c r="J20">
        <f t="shared" si="2"/>
        <v>2.3178807947019868E-2</v>
      </c>
      <c r="K20">
        <f t="shared" si="3"/>
        <v>3.5927152317880794E-3</v>
      </c>
    </row>
    <row r="21" spans="1:11" ht="15.75" thickBot="1">
      <c r="A21" s="13">
        <v>39549</v>
      </c>
      <c r="B21" s="14">
        <v>0.15</v>
      </c>
      <c r="D21">
        <f t="shared" si="4"/>
        <v>63</v>
      </c>
      <c r="F21">
        <f t="shared" si="0"/>
        <v>1.3221406086044071E-2</v>
      </c>
      <c r="G21">
        <f t="shared" si="1"/>
        <v>1.9832109129066106E-3</v>
      </c>
      <c r="J21">
        <f t="shared" si="2"/>
        <v>8.0234335201222612E-3</v>
      </c>
      <c r="K21">
        <f t="shared" si="3"/>
        <v>1.2035150280183392E-3</v>
      </c>
    </row>
    <row r="22" spans="1:11" ht="15.75" thickBot="1">
      <c r="A22" s="13">
        <v>39423</v>
      </c>
      <c r="B22" s="14">
        <v>0.14499999999999999</v>
      </c>
      <c r="D22">
        <f t="shared" si="4"/>
        <v>126</v>
      </c>
      <c r="F22">
        <f t="shared" si="0"/>
        <v>2.6442812172088142E-2</v>
      </c>
      <c r="G22">
        <f t="shared" si="1"/>
        <v>3.8342077649527804E-3</v>
      </c>
      <c r="J22">
        <f t="shared" si="2"/>
        <v>1.6046867040244522E-2</v>
      </c>
      <c r="K22">
        <f t="shared" si="3"/>
        <v>2.3267957208354556E-3</v>
      </c>
    </row>
    <row r="23" spans="1:11" ht="15.75" thickBot="1">
      <c r="A23" s="13">
        <v>39367</v>
      </c>
      <c r="B23" s="14">
        <v>0.14000000000000001</v>
      </c>
      <c r="D23">
        <f t="shared" si="4"/>
        <v>56</v>
      </c>
      <c r="F23">
        <f t="shared" si="0"/>
        <v>1.1752360965372508E-2</v>
      </c>
      <c r="G23">
        <f t="shared" si="1"/>
        <v>1.6453305351521513E-3</v>
      </c>
      <c r="J23">
        <f t="shared" si="2"/>
        <v>7.1319409067753439E-3</v>
      </c>
      <c r="K23">
        <f t="shared" si="3"/>
        <v>9.9847172694854814E-4</v>
      </c>
    </row>
    <row r="24" spans="1:11" ht="15.75" thickBot="1">
      <c r="A24" s="13">
        <v>39311</v>
      </c>
      <c r="B24" s="14">
        <v>0.13500000000000001</v>
      </c>
      <c r="D24">
        <f t="shared" si="4"/>
        <v>56</v>
      </c>
      <c r="F24">
        <f t="shared" si="0"/>
        <v>1.1752360965372508E-2</v>
      </c>
      <c r="G24">
        <f t="shared" si="1"/>
        <v>1.5865687303252885E-3</v>
      </c>
      <c r="J24">
        <f t="shared" si="2"/>
        <v>7.1319409067753439E-3</v>
      </c>
      <c r="K24">
        <f t="shared" si="3"/>
        <v>9.6281202241467153E-4</v>
      </c>
    </row>
    <row r="25" spans="1:11" ht="15.75" thickBot="1">
      <c r="A25" s="13">
        <v>39241</v>
      </c>
      <c r="B25" s="14">
        <v>0.13</v>
      </c>
      <c r="D25">
        <f t="shared" si="4"/>
        <v>70</v>
      </c>
      <c r="F25">
        <f t="shared" si="0"/>
        <v>1.4690451206715634E-2</v>
      </c>
      <c r="G25">
        <f t="shared" si="1"/>
        <v>1.9097586568730326E-3</v>
      </c>
      <c r="J25">
        <f t="shared" si="2"/>
        <v>8.9149261334691803E-3</v>
      </c>
      <c r="K25">
        <f t="shared" si="3"/>
        <v>1.1589403973509935E-3</v>
      </c>
    </row>
    <row r="26" spans="1:11" ht="15.75" thickBot="1">
      <c r="A26" s="13">
        <v>39059</v>
      </c>
      <c r="B26" s="14">
        <v>0.125</v>
      </c>
      <c r="D26">
        <f t="shared" si="4"/>
        <v>182</v>
      </c>
      <c r="F26">
        <f t="shared" si="0"/>
        <v>3.8195173137460653E-2</v>
      </c>
      <c r="G26">
        <f t="shared" si="1"/>
        <v>4.7743966421825816E-3</v>
      </c>
      <c r="J26">
        <f t="shared" si="2"/>
        <v>2.3178807947019868E-2</v>
      </c>
      <c r="K26">
        <f t="shared" si="3"/>
        <v>2.8973509933774835E-3</v>
      </c>
    </row>
    <row r="27" spans="1:11" ht="15.75" thickBot="1">
      <c r="A27" s="13">
        <v>39003</v>
      </c>
      <c r="B27" s="14">
        <v>0.12</v>
      </c>
      <c r="D27">
        <f t="shared" si="4"/>
        <v>56</v>
      </c>
      <c r="F27">
        <f t="shared" si="0"/>
        <v>1.1752360965372508E-2</v>
      </c>
      <c r="G27">
        <f t="shared" si="1"/>
        <v>1.4102833158447009E-3</v>
      </c>
      <c r="J27">
        <f t="shared" si="2"/>
        <v>7.1319409067753439E-3</v>
      </c>
      <c r="K27">
        <f t="shared" si="3"/>
        <v>8.5583290881304126E-4</v>
      </c>
    </row>
    <row r="28" spans="1:11" ht="15.75" thickBot="1">
      <c r="A28" s="13">
        <v>38932</v>
      </c>
      <c r="B28" s="14">
        <v>0.115</v>
      </c>
      <c r="D28">
        <f t="shared" si="4"/>
        <v>71</v>
      </c>
      <c r="F28">
        <f t="shared" si="0"/>
        <v>1.4900314795383E-2</v>
      </c>
      <c r="G28">
        <f t="shared" si="1"/>
        <v>1.7135362014690451E-3</v>
      </c>
      <c r="J28">
        <f t="shared" si="2"/>
        <v>9.0422822210901675E-3</v>
      </c>
      <c r="K28">
        <f t="shared" si="3"/>
        <v>1.0398624554253692E-3</v>
      </c>
    </row>
    <row r="29" spans="1:11" ht="15.75" thickBot="1">
      <c r="A29" s="13">
        <v>38876</v>
      </c>
      <c r="B29" s="14">
        <v>0.11</v>
      </c>
      <c r="D29">
        <f t="shared" si="4"/>
        <v>56</v>
      </c>
      <c r="F29">
        <f t="shared" si="0"/>
        <v>1.1752360965372508E-2</v>
      </c>
      <c r="G29">
        <f t="shared" si="1"/>
        <v>1.2927597061909758E-3</v>
      </c>
      <c r="J29">
        <f t="shared" si="2"/>
        <v>7.1319409067753439E-3</v>
      </c>
      <c r="K29">
        <f t="shared" si="3"/>
        <v>7.8451349974528782E-4</v>
      </c>
    </row>
    <row r="30" spans="1:11" ht="15.75" thickBot="1">
      <c r="A30" s="13">
        <v>38457</v>
      </c>
      <c r="B30" s="14">
        <v>0.105</v>
      </c>
      <c r="D30">
        <f t="shared" si="4"/>
        <v>419</v>
      </c>
      <c r="F30">
        <f t="shared" si="0"/>
        <v>8.7932843651626444E-2</v>
      </c>
      <c r="G30">
        <f t="shared" si="1"/>
        <v>9.2329485834207765E-3</v>
      </c>
      <c r="J30">
        <f t="shared" si="2"/>
        <v>5.3362200713194093E-2</v>
      </c>
      <c r="K30">
        <f t="shared" si="3"/>
        <v>5.6030310748853797E-3</v>
      </c>
    </row>
    <row r="31" spans="1:11" ht="15.75" thickBot="1">
      <c r="A31" s="13">
        <v>38215</v>
      </c>
      <c r="B31" s="14">
        <v>0.11</v>
      </c>
      <c r="D31">
        <f t="shared" si="4"/>
        <v>242</v>
      </c>
      <c r="F31">
        <f t="shared" si="0"/>
        <v>5.0786988457502624E-2</v>
      </c>
      <c r="G31">
        <f t="shared" si="1"/>
        <v>5.586568730325289E-3</v>
      </c>
      <c r="J31">
        <f t="shared" si="2"/>
        <v>3.0820173204279166E-2</v>
      </c>
      <c r="K31">
        <f t="shared" si="3"/>
        <v>3.3902190524707082E-3</v>
      </c>
    </row>
    <row r="32" spans="1:11" ht="15.75" thickBot="1">
      <c r="A32" s="13">
        <v>37970</v>
      </c>
      <c r="B32" s="14">
        <v>0.115</v>
      </c>
      <c r="D32">
        <f t="shared" si="4"/>
        <v>245</v>
      </c>
      <c r="E32">
        <f>SUM(D4:D32)</f>
        <v>4765</v>
      </c>
      <c r="F32">
        <f>D32/$E$32</f>
        <v>5.1416579223504719E-2</v>
      </c>
      <c r="G32">
        <f t="shared" si="1"/>
        <v>5.9129066107030427E-3</v>
      </c>
      <c r="H32">
        <f>SUM(G4:G32)</f>
        <v>0.10637145855194123</v>
      </c>
      <c r="J32">
        <f t="shared" si="2"/>
        <v>3.1202241467142129E-2</v>
      </c>
      <c r="K32">
        <f t="shared" si="3"/>
        <v>3.5882577687213449E-3</v>
      </c>
    </row>
    <row r="33" spans="1:11" ht="15.75" thickBot="1">
      <c r="A33" s="13">
        <v>37914</v>
      </c>
      <c r="B33" s="14">
        <v>0.12</v>
      </c>
      <c r="D33">
        <f t="shared" si="4"/>
        <v>56</v>
      </c>
      <c r="G33">
        <f t="shared" si="1"/>
        <v>0</v>
      </c>
      <c r="J33">
        <f t="shared" si="2"/>
        <v>7.1319409067753439E-3</v>
      </c>
      <c r="K33">
        <f t="shared" si="3"/>
        <v>8.5583290881304126E-4</v>
      </c>
    </row>
    <row r="34" spans="1:11" ht="15.75" thickBot="1">
      <c r="A34" s="13">
        <v>37875</v>
      </c>
      <c r="B34" s="14">
        <v>0.13500000000000001</v>
      </c>
      <c r="D34">
        <f t="shared" si="4"/>
        <v>39</v>
      </c>
      <c r="G34">
        <f t="shared" si="1"/>
        <v>0</v>
      </c>
      <c r="J34">
        <f t="shared" si="2"/>
        <v>4.9668874172185433E-3</v>
      </c>
      <c r="K34">
        <f t="shared" si="3"/>
        <v>6.7052980132450339E-4</v>
      </c>
    </row>
    <row r="35" spans="1:11" ht="15.75" thickBot="1">
      <c r="A35" s="13">
        <v>37848</v>
      </c>
      <c r="B35" s="14">
        <v>0.14499999999999999</v>
      </c>
      <c r="D35">
        <f t="shared" si="4"/>
        <v>27</v>
      </c>
      <c r="G35">
        <f t="shared" si="1"/>
        <v>0</v>
      </c>
      <c r="J35">
        <f t="shared" si="2"/>
        <v>3.4386143657666839E-3</v>
      </c>
      <c r="K35">
        <f t="shared" si="3"/>
        <v>4.9859908303616916E-4</v>
      </c>
    </row>
    <row r="36" spans="1:11" ht="15.75" thickBot="1">
      <c r="A36" s="13">
        <v>37785</v>
      </c>
      <c r="B36" s="14">
        <v>0.155</v>
      </c>
      <c r="D36">
        <f t="shared" si="4"/>
        <v>63</v>
      </c>
      <c r="G36">
        <f t="shared" si="1"/>
        <v>0</v>
      </c>
      <c r="J36">
        <f t="shared" si="2"/>
        <v>8.0234335201222612E-3</v>
      </c>
      <c r="K36">
        <f t="shared" si="3"/>
        <v>1.2436321956189504E-3</v>
      </c>
    </row>
    <row r="37" spans="1:11" ht="15.75" thickBot="1">
      <c r="A37" s="13">
        <v>37515</v>
      </c>
      <c r="B37" s="14">
        <v>0.17</v>
      </c>
      <c r="D37">
        <f t="shared" si="4"/>
        <v>270</v>
      </c>
      <c r="G37">
        <f t="shared" si="1"/>
        <v>0</v>
      </c>
      <c r="J37">
        <f t="shared" si="2"/>
        <v>3.4386143657666839E-2</v>
      </c>
      <c r="K37">
        <f t="shared" si="3"/>
        <v>5.8456444218033627E-3</v>
      </c>
    </row>
    <row r="38" spans="1:11" ht="15.75" thickBot="1">
      <c r="A38" s="13">
        <v>37421</v>
      </c>
      <c r="B38" s="14">
        <v>0.16</v>
      </c>
      <c r="D38">
        <f t="shared" si="4"/>
        <v>94</v>
      </c>
      <c r="G38">
        <f t="shared" si="1"/>
        <v>0</v>
      </c>
      <c r="J38">
        <f t="shared" si="2"/>
        <v>1.1971472236372899E-2</v>
      </c>
      <c r="K38">
        <f t="shared" si="3"/>
        <v>1.915435557819664E-3</v>
      </c>
    </row>
    <row r="39" spans="1:11" ht="15.75" thickBot="1">
      <c r="A39" s="13">
        <v>37333</v>
      </c>
      <c r="B39" s="14">
        <v>0.15</v>
      </c>
      <c r="D39">
        <f t="shared" si="4"/>
        <v>88</v>
      </c>
      <c r="G39">
        <f t="shared" si="1"/>
        <v>0</v>
      </c>
      <c r="J39">
        <f t="shared" si="2"/>
        <v>1.1207335710646969E-2</v>
      </c>
      <c r="K39">
        <f t="shared" si="3"/>
        <v>1.6811003565970453E-3</v>
      </c>
    </row>
    <row r="40" spans="1:11" ht="15.75" thickBot="1">
      <c r="A40" s="13">
        <v>37272</v>
      </c>
      <c r="B40" s="14">
        <v>0.14000000000000001</v>
      </c>
      <c r="D40">
        <f t="shared" si="4"/>
        <v>61</v>
      </c>
      <c r="G40">
        <f t="shared" si="1"/>
        <v>0</v>
      </c>
      <c r="J40">
        <f t="shared" si="2"/>
        <v>7.7687213448802851E-3</v>
      </c>
      <c r="K40">
        <f t="shared" si="3"/>
        <v>1.08762098828324E-3</v>
      </c>
    </row>
    <row r="41" spans="1:11" ht="15.75" thickBot="1">
      <c r="A41" s="13">
        <v>37159</v>
      </c>
      <c r="B41" s="14">
        <v>0.13</v>
      </c>
      <c r="D41">
        <f t="shared" si="4"/>
        <v>113</v>
      </c>
      <c r="G41">
        <f t="shared" si="1"/>
        <v>0</v>
      </c>
      <c r="J41">
        <f t="shared" si="2"/>
        <v>1.4391237901171677E-2</v>
      </c>
      <c r="K41">
        <f t="shared" si="3"/>
        <v>1.870860927152318E-3</v>
      </c>
    </row>
    <row r="42" spans="1:11" ht="15.75" thickBot="1">
      <c r="A42" s="13">
        <v>37088</v>
      </c>
      <c r="B42" s="14">
        <v>0.13500000000000001</v>
      </c>
      <c r="D42">
        <f t="shared" si="4"/>
        <v>71</v>
      </c>
      <c r="G42">
        <f t="shared" si="1"/>
        <v>0</v>
      </c>
      <c r="J42">
        <f t="shared" si="2"/>
        <v>9.0422822210901675E-3</v>
      </c>
      <c r="K42">
        <f t="shared" si="3"/>
        <v>1.2207080998471727E-3</v>
      </c>
    </row>
    <row r="43" spans="1:11" ht="15.75" thickBot="1">
      <c r="A43" s="13">
        <v>37060</v>
      </c>
      <c r="B43" s="14">
        <v>0.13750000000000001</v>
      </c>
      <c r="D43">
        <f t="shared" si="4"/>
        <v>28</v>
      </c>
      <c r="G43">
        <f t="shared" si="1"/>
        <v>0</v>
      </c>
      <c r="J43">
        <f t="shared" si="2"/>
        <v>3.5659704533876719E-3</v>
      </c>
      <c r="K43">
        <f t="shared" si="3"/>
        <v>4.9032093734080494E-4</v>
      </c>
    </row>
    <row r="44" spans="1:11" ht="15.75" thickBot="1">
      <c r="A44" s="13">
        <v>36549</v>
      </c>
      <c r="B44" s="14">
        <v>0.14499999999999999</v>
      </c>
      <c r="D44">
        <f t="shared" si="4"/>
        <v>511</v>
      </c>
      <c r="G44">
        <f t="shared" si="1"/>
        <v>0</v>
      </c>
      <c r="J44">
        <f t="shared" si="2"/>
        <v>6.5078960774325012E-2</v>
      </c>
      <c r="K44">
        <f t="shared" si="3"/>
        <v>9.4364493122771256E-3</v>
      </c>
    </row>
    <row r="45" spans="1:11" ht="15.75" thickBot="1">
      <c r="A45" s="13">
        <v>36437</v>
      </c>
      <c r="B45" s="14">
        <v>0.155</v>
      </c>
      <c r="D45">
        <f t="shared" si="4"/>
        <v>112</v>
      </c>
      <c r="G45">
        <f t="shared" si="1"/>
        <v>0</v>
      </c>
      <c r="J45">
        <f t="shared" si="2"/>
        <v>1.4263881813550688E-2</v>
      </c>
      <c r="K45">
        <f t="shared" si="3"/>
        <v>2.2109016811003566E-3</v>
      </c>
    </row>
    <row r="46" spans="1:11" ht="15.75" thickBot="1">
      <c r="A46" s="13">
        <v>36380</v>
      </c>
      <c r="B46" s="14">
        <v>0.16500000000000001</v>
      </c>
      <c r="D46">
        <f t="shared" si="4"/>
        <v>57</v>
      </c>
      <c r="G46">
        <f t="shared" si="1"/>
        <v>0</v>
      </c>
      <c r="J46">
        <f t="shared" si="2"/>
        <v>7.2592969943963319E-3</v>
      </c>
      <c r="K46">
        <f t="shared" si="3"/>
        <v>1.1977840040753949E-3</v>
      </c>
    </row>
    <row r="47" spans="1:11" ht="15.75" thickBot="1">
      <c r="A47" s="13">
        <v>36355</v>
      </c>
      <c r="B47" s="14">
        <v>0.17499999999999999</v>
      </c>
      <c r="D47">
        <f t="shared" si="4"/>
        <v>25</v>
      </c>
      <c r="G47">
        <f t="shared" si="1"/>
        <v>0</v>
      </c>
      <c r="J47">
        <f t="shared" si="2"/>
        <v>3.1839021905247073E-3</v>
      </c>
      <c r="K47">
        <f t="shared" si="3"/>
        <v>5.5718288334182377E-4</v>
      </c>
    </row>
    <row r="48" spans="1:11" ht="15.75" thickBot="1">
      <c r="A48" s="13">
        <v>36336</v>
      </c>
      <c r="B48" s="14">
        <v>0.18</v>
      </c>
      <c r="D48">
        <f t="shared" si="4"/>
        <v>19</v>
      </c>
      <c r="G48">
        <f t="shared" si="1"/>
        <v>0</v>
      </c>
      <c r="J48">
        <f t="shared" si="2"/>
        <v>2.4197656647987776E-3</v>
      </c>
      <c r="K48">
        <f t="shared" si="3"/>
        <v>4.3555781966377993E-4</v>
      </c>
    </row>
    <row r="49" spans="1:11" ht="15.75" thickBot="1">
      <c r="A49" s="13">
        <v>36269</v>
      </c>
      <c r="B49" s="14">
        <v>0.19</v>
      </c>
      <c r="D49">
        <f t="shared" si="4"/>
        <v>67</v>
      </c>
      <c r="G49">
        <f t="shared" si="1"/>
        <v>0</v>
      </c>
      <c r="J49">
        <f t="shared" si="2"/>
        <v>8.5328578706062152E-3</v>
      </c>
      <c r="K49">
        <f t="shared" si="3"/>
        <v>1.621242995415181E-3</v>
      </c>
    </row>
    <row r="50" spans="1:11" ht="15.75" thickBot="1">
      <c r="A50" s="13">
        <v>36227</v>
      </c>
      <c r="B50" s="14">
        <v>0.2</v>
      </c>
      <c r="D50">
        <f t="shared" si="4"/>
        <v>42</v>
      </c>
      <c r="G50">
        <f t="shared" si="1"/>
        <v>0</v>
      </c>
      <c r="J50">
        <f t="shared" si="2"/>
        <v>5.3489556800815083E-3</v>
      </c>
      <c r="K50">
        <f t="shared" si="3"/>
        <v>1.0697911360163018E-3</v>
      </c>
    </row>
    <row r="51" spans="1:11" ht="15.75" thickBot="1">
      <c r="A51" s="13">
        <v>36203</v>
      </c>
      <c r="B51" s="14">
        <v>0.21</v>
      </c>
      <c r="D51">
        <f t="shared" si="4"/>
        <v>24</v>
      </c>
      <c r="G51">
        <f t="shared" si="1"/>
        <v>0</v>
      </c>
      <c r="J51">
        <f t="shared" si="2"/>
        <v>3.0565461029037188E-3</v>
      </c>
      <c r="K51">
        <f t="shared" si="3"/>
        <v>6.4187468160978095E-4</v>
      </c>
    </row>
    <row r="52" spans="1:11" ht="15.75" thickBot="1">
      <c r="A52" s="13">
        <v>36171</v>
      </c>
      <c r="B52" s="14">
        <v>0.22</v>
      </c>
      <c r="D52">
        <f t="shared" si="4"/>
        <v>32</v>
      </c>
      <c r="G52">
        <f t="shared" si="1"/>
        <v>0</v>
      </c>
      <c r="J52">
        <f t="shared" si="2"/>
        <v>4.0753948038716251E-3</v>
      </c>
      <c r="K52">
        <f t="shared" si="3"/>
        <v>8.9658685685175751E-4</v>
      </c>
    </row>
    <row r="53" spans="1:11" ht="15.75" thickBot="1">
      <c r="A53" s="13">
        <v>36136</v>
      </c>
      <c r="B53" s="14">
        <v>0.23</v>
      </c>
      <c r="D53">
        <f t="shared" si="4"/>
        <v>35</v>
      </c>
      <c r="G53">
        <f t="shared" si="1"/>
        <v>0</v>
      </c>
      <c r="J53">
        <f t="shared" si="2"/>
        <v>4.4574630667345901E-3</v>
      </c>
      <c r="K53">
        <f t="shared" si="3"/>
        <v>1.0252165053489558E-3</v>
      </c>
    </row>
    <row r="54" spans="1:11" ht="15.75" thickBot="1">
      <c r="A54" s="13">
        <v>36108</v>
      </c>
      <c r="B54" s="14">
        <v>0.23499999999999999</v>
      </c>
      <c r="D54">
        <f t="shared" si="4"/>
        <v>28</v>
      </c>
      <c r="G54">
        <f t="shared" si="1"/>
        <v>0</v>
      </c>
      <c r="J54">
        <f t="shared" si="2"/>
        <v>3.5659704533876719E-3</v>
      </c>
      <c r="K54">
        <f t="shared" si="3"/>
        <v>8.380030565461029E-4</v>
      </c>
    </row>
    <row r="55" spans="1:11" ht="15.75" thickBot="1">
      <c r="A55" s="13">
        <v>36087</v>
      </c>
      <c r="B55" s="14">
        <v>0.245</v>
      </c>
      <c r="D55">
        <f t="shared" si="4"/>
        <v>21</v>
      </c>
      <c r="G55">
        <f t="shared" si="1"/>
        <v>0</v>
      </c>
      <c r="J55">
        <f t="shared" si="2"/>
        <v>2.6744778400407542E-3</v>
      </c>
      <c r="K55">
        <f t="shared" si="3"/>
        <v>6.552470708099848E-4</v>
      </c>
    </row>
    <row r="56" spans="1:11" ht="15.75" thickBot="1">
      <c r="A56" s="13">
        <v>36038</v>
      </c>
      <c r="B56" s="14">
        <v>0.255</v>
      </c>
      <c r="D56">
        <f t="shared" si="4"/>
        <v>49</v>
      </c>
      <c r="G56">
        <f t="shared" si="1"/>
        <v>0</v>
      </c>
      <c r="J56">
        <f t="shared" si="2"/>
        <v>6.2404482934284257E-3</v>
      </c>
      <c r="K56">
        <f t="shared" si="3"/>
        <v>1.5913143148242486E-3</v>
      </c>
    </row>
    <row r="57" spans="1:11" ht="15.75" thickBot="1">
      <c r="A57" s="13">
        <v>35980</v>
      </c>
      <c r="B57" s="14">
        <v>0.24</v>
      </c>
      <c r="D57">
        <f t="shared" si="4"/>
        <v>58</v>
      </c>
      <c r="G57">
        <f t="shared" si="1"/>
        <v>0</v>
      </c>
      <c r="J57">
        <f t="shared" si="2"/>
        <v>7.3866530820173209E-3</v>
      </c>
      <c r="K57">
        <f t="shared" si="3"/>
        <v>1.7727967396841569E-3</v>
      </c>
    </row>
    <row r="58" spans="1:11" ht="15.75" thickBot="1">
      <c r="A58" s="13">
        <v>35976</v>
      </c>
      <c r="B58" s="14">
        <v>0.2225</v>
      </c>
      <c r="D58">
        <f t="shared" si="4"/>
        <v>4</v>
      </c>
      <c r="G58">
        <f t="shared" si="1"/>
        <v>0</v>
      </c>
      <c r="J58">
        <f t="shared" si="2"/>
        <v>5.0942435048395313E-4</v>
      </c>
      <c r="K58">
        <f t="shared" si="3"/>
        <v>1.1334691798267957E-4</v>
      </c>
    </row>
    <row r="59" spans="1:11" ht="15.75" thickBot="1">
      <c r="A59" s="13">
        <v>35957</v>
      </c>
      <c r="B59" s="14">
        <v>0.20250000000000001</v>
      </c>
      <c r="D59">
        <f t="shared" si="4"/>
        <v>19</v>
      </c>
      <c r="G59">
        <f t="shared" si="1"/>
        <v>0</v>
      </c>
      <c r="J59">
        <f t="shared" si="2"/>
        <v>2.4197656647987776E-3</v>
      </c>
      <c r="K59">
        <f t="shared" si="3"/>
        <v>4.9000254712175254E-4</v>
      </c>
    </row>
    <row r="60" spans="1:11" ht="15.75" thickBot="1">
      <c r="A60" s="13">
        <v>35863</v>
      </c>
      <c r="B60" s="14">
        <v>0.1825</v>
      </c>
      <c r="D60">
        <f t="shared" si="4"/>
        <v>94</v>
      </c>
      <c r="G60">
        <f t="shared" si="1"/>
        <v>0</v>
      </c>
      <c r="J60">
        <f t="shared" si="2"/>
        <v>1.1971472236372899E-2</v>
      </c>
      <c r="K60">
        <f t="shared" si="3"/>
        <v>2.1847936831380539E-3</v>
      </c>
    </row>
    <row r="61" spans="1:11" ht="15.75" thickBot="1">
      <c r="A61" s="13">
        <v>35724</v>
      </c>
      <c r="B61" s="14">
        <v>0.1925</v>
      </c>
      <c r="D61">
        <f t="shared" si="4"/>
        <v>139</v>
      </c>
      <c r="G61">
        <f t="shared" si="1"/>
        <v>0</v>
      </c>
      <c r="J61">
        <f t="shared" si="2"/>
        <v>1.7702496179317372E-2</v>
      </c>
      <c r="K61">
        <f t="shared" si="3"/>
        <v>3.4077305145185943E-3</v>
      </c>
    </row>
    <row r="62" spans="1:11" ht="15.75" thickBot="1">
      <c r="A62" s="13">
        <v>35390</v>
      </c>
      <c r="B62" s="14">
        <v>0.20250000000000001</v>
      </c>
      <c r="D62">
        <f t="shared" si="4"/>
        <v>334</v>
      </c>
      <c r="G62">
        <f t="shared" si="1"/>
        <v>0</v>
      </c>
      <c r="J62">
        <f t="shared" si="2"/>
        <v>4.2536933265410089E-2</v>
      </c>
      <c r="K62">
        <f t="shared" si="3"/>
        <v>8.6137289862455429E-3</v>
      </c>
    </row>
    <row r="63" spans="1:11" ht="15.75" thickBot="1">
      <c r="A63" s="13">
        <v>35339</v>
      </c>
      <c r="B63" s="14">
        <v>0.1925</v>
      </c>
      <c r="D63">
        <f t="shared" si="4"/>
        <v>51</v>
      </c>
      <c r="G63">
        <f t="shared" si="1"/>
        <v>0</v>
      </c>
      <c r="J63">
        <f t="shared" si="2"/>
        <v>6.4951604686704027E-3</v>
      </c>
      <c r="K63">
        <f t="shared" si="3"/>
        <v>1.2503183902190526E-3</v>
      </c>
    </row>
    <row r="64" spans="1:11" ht="15.75" thickBot="1">
      <c r="A64" s="13">
        <v>35247</v>
      </c>
      <c r="B64" s="14">
        <v>0.19500000000000001</v>
      </c>
      <c r="D64">
        <f t="shared" si="4"/>
        <v>92</v>
      </c>
      <c r="G64">
        <f t="shared" si="1"/>
        <v>0</v>
      </c>
      <c r="J64">
        <f t="shared" si="2"/>
        <v>1.1716760061130923E-2</v>
      </c>
      <c r="K64">
        <f t="shared" si="3"/>
        <v>2.2847682119205301E-3</v>
      </c>
    </row>
    <row r="65" spans="1:11" ht="15.75" thickBot="1">
      <c r="A65" s="13">
        <v>35205</v>
      </c>
      <c r="B65" s="14">
        <v>0.20499999999999999</v>
      </c>
      <c r="D65">
        <f t="shared" si="4"/>
        <v>42</v>
      </c>
      <c r="G65">
        <f t="shared" si="1"/>
        <v>0</v>
      </c>
      <c r="J65">
        <f t="shared" si="2"/>
        <v>5.3489556800815083E-3</v>
      </c>
      <c r="K65">
        <f t="shared" si="3"/>
        <v>1.0965359144167091E-3</v>
      </c>
    </row>
    <row r="66" spans="1:11" ht="15.75" thickBot="1">
      <c r="A66" s="13">
        <v>35184</v>
      </c>
      <c r="B66" s="14">
        <v>0.19500000000000001</v>
      </c>
      <c r="D66">
        <f t="shared" si="4"/>
        <v>21</v>
      </c>
      <c r="G66">
        <f t="shared" si="1"/>
        <v>0</v>
      </c>
      <c r="J66">
        <f t="shared" si="2"/>
        <v>2.6744778400407542E-3</v>
      </c>
      <c r="K66">
        <f t="shared" si="3"/>
        <v>5.2152317880794705E-4</v>
      </c>
    </row>
    <row r="67" spans="1:11" ht="15.75" thickBot="1">
      <c r="A67" s="13">
        <v>34883</v>
      </c>
      <c r="B67" s="14">
        <v>0.185</v>
      </c>
      <c r="D67">
        <f t="shared" si="4"/>
        <v>301</v>
      </c>
      <c r="E67">
        <f>SUM(D4:D67)</f>
        <v>7852</v>
      </c>
      <c r="G67">
        <f t="shared" si="1"/>
        <v>0</v>
      </c>
      <c r="J67">
        <f t="shared" si="2"/>
        <v>3.8334182373917475E-2</v>
      </c>
      <c r="K67">
        <f t="shared" si="3"/>
        <v>7.0918237391747324E-3</v>
      </c>
    </row>
    <row r="68" spans="1:11">
      <c r="K68" s="40">
        <f>SUM(K4:K67)</f>
        <v>0.13293651299032089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6"/>
  <sheetViews>
    <sheetView workbookViewId="0">
      <pane xSplit="1" ySplit="2" topLeftCell="B597" activePane="bottomRight" state="frozen"/>
      <selection pane="topRight" activeCell="B1" sqref="B1"/>
      <selection pane="bottomLeft" activeCell="A3" sqref="A3"/>
      <selection pane="bottomRight" activeCell="A614" sqref="A614"/>
    </sheetView>
  </sheetViews>
  <sheetFormatPr defaultRowHeight="12.75"/>
  <cols>
    <col min="1" max="2" width="18.7109375" style="21" customWidth="1"/>
    <col min="3" max="3" width="20.85546875" style="21" customWidth="1"/>
    <col min="4" max="4" width="18.7109375" style="21" customWidth="1"/>
    <col min="5" max="5" width="22.28515625" style="21" customWidth="1"/>
    <col min="6" max="6" width="18.7109375" style="21" customWidth="1"/>
    <col min="7" max="7" width="21.42578125" style="21" customWidth="1"/>
    <col min="8" max="9" width="18.7109375" style="21" customWidth="1"/>
    <col min="10" max="11" width="9.140625" style="21"/>
    <col min="12" max="12" width="10.140625" style="21" bestFit="1" customWidth="1"/>
    <col min="13" max="14" width="9.140625" style="21"/>
    <col min="15" max="15" width="10.140625" style="21" bestFit="1" customWidth="1"/>
    <col min="16" max="256" width="9.140625" style="21"/>
    <col min="257" max="265" width="18.7109375" style="21" customWidth="1"/>
    <col min="266" max="267" width="9.140625" style="21"/>
    <col min="268" max="268" width="10.140625" style="21" bestFit="1" customWidth="1"/>
    <col min="269" max="512" width="9.140625" style="21"/>
    <col min="513" max="521" width="18.7109375" style="21" customWidth="1"/>
    <col min="522" max="523" width="9.140625" style="21"/>
    <col min="524" max="524" width="10.140625" style="21" bestFit="1" customWidth="1"/>
    <col min="525" max="768" width="9.140625" style="21"/>
    <col min="769" max="777" width="18.7109375" style="21" customWidth="1"/>
    <col min="778" max="779" width="9.140625" style="21"/>
    <col min="780" max="780" width="10.140625" style="21" bestFit="1" customWidth="1"/>
    <col min="781" max="1024" width="9.140625" style="21"/>
    <col min="1025" max="1033" width="18.7109375" style="21" customWidth="1"/>
    <col min="1034" max="1035" width="9.140625" style="21"/>
    <col min="1036" max="1036" width="10.140625" style="21" bestFit="1" customWidth="1"/>
    <col min="1037" max="1280" width="9.140625" style="21"/>
    <col min="1281" max="1289" width="18.7109375" style="21" customWidth="1"/>
    <col min="1290" max="1291" width="9.140625" style="21"/>
    <col min="1292" max="1292" width="10.140625" style="21" bestFit="1" customWidth="1"/>
    <col min="1293" max="1536" width="9.140625" style="21"/>
    <col min="1537" max="1545" width="18.7109375" style="21" customWidth="1"/>
    <col min="1546" max="1547" width="9.140625" style="21"/>
    <col min="1548" max="1548" width="10.140625" style="21" bestFit="1" customWidth="1"/>
    <col min="1549" max="1792" width="9.140625" style="21"/>
    <col min="1793" max="1801" width="18.7109375" style="21" customWidth="1"/>
    <col min="1802" max="1803" width="9.140625" style="21"/>
    <col min="1804" max="1804" width="10.140625" style="21" bestFit="1" customWidth="1"/>
    <col min="1805" max="2048" width="9.140625" style="21"/>
    <col min="2049" max="2057" width="18.7109375" style="21" customWidth="1"/>
    <col min="2058" max="2059" width="9.140625" style="21"/>
    <col min="2060" max="2060" width="10.140625" style="21" bestFit="1" customWidth="1"/>
    <col min="2061" max="2304" width="9.140625" style="21"/>
    <col min="2305" max="2313" width="18.7109375" style="21" customWidth="1"/>
    <col min="2314" max="2315" width="9.140625" style="21"/>
    <col min="2316" max="2316" width="10.140625" style="21" bestFit="1" customWidth="1"/>
    <col min="2317" max="2560" width="9.140625" style="21"/>
    <col min="2561" max="2569" width="18.7109375" style="21" customWidth="1"/>
    <col min="2570" max="2571" width="9.140625" style="21"/>
    <col min="2572" max="2572" width="10.140625" style="21" bestFit="1" customWidth="1"/>
    <col min="2573" max="2816" width="9.140625" style="21"/>
    <col min="2817" max="2825" width="18.7109375" style="21" customWidth="1"/>
    <col min="2826" max="2827" width="9.140625" style="21"/>
    <col min="2828" max="2828" width="10.140625" style="21" bestFit="1" customWidth="1"/>
    <col min="2829" max="3072" width="9.140625" style="21"/>
    <col min="3073" max="3081" width="18.7109375" style="21" customWidth="1"/>
    <col min="3082" max="3083" width="9.140625" style="21"/>
    <col min="3084" max="3084" width="10.140625" style="21" bestFit="1" customWidth="1"/>
    <col min="3085" max="3328" width="9.140625" style="21"/>
    <col min="3329" max="3337" width="18.7109375" style="21" customWidth="1"/>
    <col min="3338" max="3339" width="9.140625" style="21"/>
    <col min="3340" max="3340" width="10.140625" style="21" bestFit="1" customWidth="1"/>
    <col min="3341" max="3584" width="9.140625" style="21"/>
    <col min="3585" max="3593" width="18.7109375" style="21" customWidth="1"/>
    <col min="3594" max="3595" width="9.140625" style="21"/>
    <col min="3596" max="3596" width="10.140625" style="21" bestFit="1" customWidth="1"/>
    <col min="3597" max="3840" width="9.140625" style="21"/>
    <col min="3841" max="3849" width="18.7109375" style="21" customWidth="1"/>
    <col min="3850" max="3851" width="9.140625" style="21"/>
    <col min="3852" max="3852" width="10.140625" style="21" bestFit="1" customWidth="1"/>
    <col min="3853" max="4096" width="9.140625" style="21"/>
    <col min="4097" max="4105" width="18.7109375" style="21" customWidth="1"/>
    <col min="4106" max="4107" width="9.140625" style="21"/>
    <col min="4108" max="4108" width="10.140625" style="21" bestFit="1" customWidth="1"/>
    <col min="4109" max="4352" width="9.140625" style="21"/>
    <col min="4353" max="4361" width="18.7109375" style="21" customWidth="1"/>
    <col min="4362" max="4363" width="9.140625" style="21"/>
    <col min="4364" max="4364" width="10.140625" style="21" bestFit="1" customWidth="1"/>
    <col min="4365" max="4608" width="9.140625" style="21"/>
    <col min="4609" max="4617" width="18.7109375" style="21" customWidth="1"/>
    <col min="4618" max="4619" width="9.140625" style="21"/>
    <col min="4620" max="4620" width="10.140625" style="21" bestFit="1" customWidth="1"/>
    <col min="4621" max="4864" width="9.140625" style="21"/>
    <col min="4865" max="4873" width="18.7109375" style="21" customWidth="1"/>
    <col min="4874" max="4875" width="9.140625" style="21"/>
    <col min="4876" max="4876" width="10.140625" style="21" bestFit="1" customWidth="1"/>
    <col min="4877" max="5120" width="9.140625" style="21"/>
    <col min="5121" max="5129" width="18.7109375" style="21" customWidth="1"/>
    <col min="5130" max="5131" width="9.140625" style="21"/>
    <col min="5132" max="5132" width="10.140625" style="21" bestFit="1" customWidth="1"/>
    <col min="5133" max="5376" width="9.140625" style="21"/>
    <col min="5377" max="5385" width="18.7109375" style="21" customWidth="1"/>
    <col min="5386" max="5387" width="9.140625" style="21"/>
    <col min="5388" max="5388" width="10.140625" style="21" bestFit="1" customWidth="1"/>
    <col min="5389" max="5632" width="9.140625" style="21"/>
    <col min="5633" max="5641" width="18.7109375" style="21" customWidth="1"/>
    <col min="5642" max="5643" width="9.140625" style="21"/>
    <col min="5644" max="5644" width="10.140625" style="21" bestFit="1" customWidth="1"/>
    <col min="5645" max="5888" width="9.140625" style="21"/>
    <col min="5889" max="5897" width="18.7109375" style="21" customWidth="1"/>
    <col min="5898" max="5899" width="9.140625" style="21"/>
    <col min="5900" max="5900" width="10.140625" style="21" bestFit="1" customWidth="1"/>
    <col min="5901" max="6144" width="9.140625" style="21"/>
    <col min="6145" max="6153" width="18.7109375" style="21" customWidth="1"/>
    <col min="6154" max="6155" width="9.140625" style="21"/>
    <col min="6156" max="6156" width="10.140625" style="21" bestFit="1" customWidth="1"/>
    <col min="6157" max="6400" width="9.140625" style="21"/>
    <col min="6401" max="6409" width="18.7109375" style="21" customWidth="1"/>
    <col min="6410" max="6411" width="9.140625" style="21"/>
    <col min="6412" max="6412" width="10.140625" style="21" bestFit="1" customWidth="1"/>
    <col min="6413" max="6656" width="9.140625" style="21"/>
    <col min="6657" max="6665" width="18.7109375" style="21" customWidth="1"/>
    <col min="6666" max="6667" width="9.140625" style="21"/>
    <col min="6668" max="6668" width="10.140625" style="21" bestFit="1" customWidth="1"/>
    <col min="6669" max="6912" width="9.140625" style="21"/>
    <col min="6913" max="6921" width="18.7109375" style="21" customWidth="1"/>
    <col min="6922" max="6923" width="9.140625" style="21"/>
    <col min="6924" max="6924" width="10.140625" style="21" bestFit="1" customWidth="1"/>
    <col min="6925" max="7168" width="9.140625" style="21"/>
    <col min="7169" max="7177" width="18.7109375" style="21" customWidth="1"/>
    <col min="7178" max="7179" width="9.140625" style="21"/>
    <col min="7180" max="7180" width="10.140625" style="21" bestFit="1" customWidth="1"/>
    <col min="7181" max="7424" width="9.140625" style="21"/>
    <col min="7425" max="7433" width="18.7109375" style="21" customWidth="1"/>
    <col min="7434" max="7435" width="9.140625" style="21"/>
    <col min="7436" max="7436" width="10.140625" style="21" bestFit="1" customWidth="1"/>
    <col min="7437" max="7680" width="9.140625" style="21"/>
    <col min="7681" max="7689" width="18.7109375" style="21" customWidth="1"/>
    <col min="7690" max="7691" width="9.140625" style="21"/>
    <col min="7692" max="7692" width="10.140625" style="21" bestFit="1" customWidth="1"/>
    <col min="7693" max="7936" width="9.140625" style="21"/>
    <col min="7937" max="7945" width="18.7109375" style="21" customWidth="1"/>
    <col min="7946" max="7947" width="9.140625" style="21"/>
    <col min="7948" max="7948" width="10.140625" style="21" bestFit="1" customWidth="1"/>
    <col min="7949" max="8192" width="9.140625" style="21"/>
    <col min="8193" max="8201" width="18.7109375" style="21" customWidth="1"/>
    <col min="8202" max="8203" width="9.140625" style="21"/>
    <col min="8204" max="8204" width="10.140625" style="21" bestFit="1" customWidth="1"/>
    <col min="8205" max="8448" width="9.140625" style="21"/>
    <col min="8449" max="8457" width="18.7109375" style="21" customWidth="1"/>
    <col min="8458" max="8459" width="9.140625" style="21"/>
    <col min="8460" max="8460" width="10.140625" style="21" bestFit="1" customWidth="1"/>
    <col min="8461" max="8704" width="9.140625" style="21"/>
    <col min="8705" max="8713" width="18.7109375" style="21" customWidth="1"/>
    <col min="8714" max="8715" width="9.140625" style="21"/>
    <col min="8716" max="8716" width="10.140625" style="21" bestFit="1" customWidth="1"/>
    <col min="8717" max="8960" width="9.140625" style="21"/>
    <col min="8961" max="8969" width="18.7109375" style="21" customWidth="1"/>
    <col min="8970" max="8971" width="9.140625" style="21"/>
    <col min="8972" max="8972" width="10.140625" style="21" bestFit="1" customWidth="1"/>
    <col min="8973" max="9216" width="9.140625" style="21"/>
    <col min="9217" max="9225" width="18.7109375" style="21" customWidth="1"/>
    <col min="9226" max="9227" width="9.140625" style="21"/>
    <col min="9228" max="9228" width="10.140625" style="21" bestFit="1" customWidth="1"/>
    <col min="9229" max="9472" width="9.140625" style="21"/>
    <col min="9473" max="9481" width="18.7109375" style="21" customWidth="1"/>
    <col min="9482" max="9483" width="9.140625" style="21"/>
    <col min="9484" max="9484" width="10.140625" style="21" bestFit="1" customWidth="1"/>
    <col min="9485" max="9728" width="9.140625" style="21"/>
    <col min="9729" max="9737" width="18.7109375" style="21" customWidth="1"/>
    <col min="9738" max="9739" width="9.140625" style="21"/>
    <col min="9740" max="9740" width="10.140625" style="21" bestFit="1" customWidth="1"/>
    <col min="9741" max="9984" width="9.140625" style="21"/>
    <col min="9985" max="9993" width="18.7109375" style="21" customWidth="1"/>
    <col min="9994" max="9995" width="9.140625" style="21"/>
    <col min="9996" max="9996" width="10.140625" style="21" bestFit="1" customWidth="1"/>
    <col min="9997" max="10240" width="9.140625" style="21"/>
    <col min="10241" max="10249" width="18.7109375" style="21" customWidth="1"/>
    <col min="10250" max="10251" width="9.140625" style="21"/>
    <col min="10252" max="10252" width="10.140625" style="21" bestFit="1" customWidth="1"/>
    <col min="10253" max="10496" width="9.140625" style="21"/>
    <col min="10497" max="10505" width="18.7109375" style="21" customWidth="1"/>
    <col min="10506" max="10507" width="9.140625" style="21"/>
    <col min="10508" max="10508" width="10.140625" style="21" bestFit="1" customWidth="1"/>
    <col min="10509" max="10752" width="9.140625" style="21"/>
    <col min="10753" max="10761" width="18.7109375" style="21" customWidth="1"/>
    <col min="10762" max="10763" width="9.140625" style="21"/>
    <col min="10764" max="10764" width="10.140625" style="21" bestFit="1" customWidth="1"/>
    <col min="10765" max="11008" width="9.140625" style="21"/>
    <col min="11009" max="11017" width="18.7109375" style="21" customWidth="1"/>
    <col min="11018" max="11019" width="9.140625" style="21"/>
    <col min="11020" max="11020" width="10.140625" style="21" bestFit="1" customWidth="1"/>
    <col min="11021" max="11264" width="9.140625" style="21"/>
    <col min="11265" max="11273" width="18.7109375" style="21" customWidth="1"/>
    <col min="11274" max="11275" width="9.140625" style="21"/>
    <col min="11276" max="11276" width="10.140625" style="21" bestFit="1" customWidth="1"/>
    <col min="11277" max="11520" width="9.140625" style="21"/>
    <col min="11521" max="11529" width="18.7109375" style="21" customWidth="1"/>
    <col min="11530" max="11531" width="9.140625" style="21"/>
    <col min="11532" max="11532" width="10.140625" style="21" bestFit="1" customWidth="1"/>
    <col min="11533" max="11776" width="9.140625" style="21"/>
    <col min="11777" max="11785" width="18.7109375" style="21" customWidth="1"/>
    <col min="11786" max="11787" width="9.140625" style="21"/>
    <col min="11788" max="11788" width="10.140625" style="21" bestFit="1" customWidth="1"/>
    <col min="11789" max="12032" width="9.140625" style="21"/>
    <col min="12033" max="12041" width="18.7109375" style="21" customWidth="1"/>
    <col min="12042" max="12043" width="9.140625" style="21"/>
    <col min="12044" max="12044" width="10.140625" style="21" bestFit="1" customWidth="1"/>
    <col min="12045" max="12288" width="9.140625" style="21"/>
    <col min="12289" max="12297" width="18.7109375" style="21" customWidth="1"/>
    <col min="12298" max="12299" width="9.140625" style="21"/>
    <col min="12300" max="12300" width="10.140625" style="21" bestFit="1" customWidth="1"/>
    <col min="12301" max="12544" width="9.140625" style="21"/>
    <col min="12545" max="12553" width="18.7109375" style="21" customWidth="1"/>
    <col min="12554" max="12555" width="9.140625" style="21"/>
    <col min="12556" max="12556" width="10.140625" style="21" bestFit="1" customWidth="1"/>
    <col min="12557" max="12800" width="9.140625" style="21"/>
    <col min="12801" max="12809" width="18.7109375" style="21" customWidth="1"/>
    <col min="12810" max="12811" width="9.140625" style="21"/>
    <col min="12812" max="12812" width="10.140625" style="21" bestFit="1" customWidth="1"/>
    <col min="12813" max="13056" width="9.140625" style="21"/>
    <col min="13057" max="13065" width="18.7109375" style="21" customWidth="1"/>
    <col min="13066" max="13067" width="9.140625" style="21"/>
    <col min="13068" max="13068" width="10.140625" style="21" bestFit="1" customWidth="1"/>
    <col min="13069" max="13312" width="9.140625" style="21"/>
    <col min="13313" max="13321" width="18.7109375" style="21" customWidth="1"/>
    <col min="13322" max="13323" width="9.140625" style="21"/>
    <col min="13324" max="13324" width="10.140625" style="21" bestFit="1" customWidth="1"/>
    <col min="13325" max="13568" width="9.140625" style="21"/>
    <col min="13569" max="13577" width="18.7109375" style="21" customWidth="1"/>
    <col min="13578" max="13579" width="9.140625" style="21"/>
    <col min="13580" max="13580" width="10.140625" style="21" bestFit="1" customWidth="1"/>
    <col min="13581" max="13824" width="9.140625" style="21"/>
    <col min="13825" max="13833" width="18.7109375" style="21" customWidth="1"/>
    <col min="13834" max="13835" width="9.140625" style="21"/>
    <col min="13836" max="13836" width="10.140625" style="21" bestFit="1" customWidth="1"/>
    <col min="13837" max="14080" width="9.140625" style="21"/>
    <col min="14081" max="14089" width="18.7109375" style="21" customWidth="1"/>
    <col min="14090" max="14091" width="9.140625" style="21"/>
    <col min="14092" max="14092" width="10.140625" style="21" bestFit="1" customWidth="1"/>
    <col min="14093" max="14336" width="9.140625" style="21"/>
    <col min="14337" max="14345" width="18.7109375" style="21" customWidth="1"/>
    <col min="14346" max="14347" width="9.140625" style="21"/>
    <col min="14348" max="14348" width="10.140625" style="21" bestFit="1" customWidth="1"/>
    <col min="14349" max="14592" width="9.140625" style="21"/>
    <col min="14593" max="14601" width="18.7109375" style="21" customWidth="1"/>
    <col min="14602" max="14603" width="9.140625" style="21"/>
    <col min="14604" max="14604" width="10.140625" style="21" bestFit="1" customWidth="1"/>
    <col min="14605" max="14848" width="9.140625" style="21"/>
    <col min="14849" max="14857" width="18.7109375" style="21" customWidth="1"/>
    <col min="14858" max="14859" width="9.140625" style="21"/>
    <col min="14860" max="14860" width="10.140625" style="21" bestFit="1" customWidth="1"/>
    <col min="14861" max="15104" width="9.140625" style="21"/>
    <col min="15105" max="15113" width="18.7109375" style="21" customWidth="1"/>
    <col min="15114" max="15115" width="9.140625" style="21"/>
    <col min="15116" max="15116" width="10.140625" style="21" bestFit="1" customWidth="1"/>
    <col min="15117" max="15360" width="9.140625" style="21"/>
    <col min="15361" max="15369" width="18.7109375" style="21" customWidth="1"/>
    <col min="15370" max="15371" width="9.140625" style="21"/>
    <col min="15372" max="15372" width="10.140625" style="21" bestFit="1" customWidth="1"/>
    <col min="15373" max="15616" width="9.140625" style="21"/>
    <col min="15617" max="15625" width="18.7109375" style="21" customWidth="1"/>
    <col min="15626" max="15627" width="9.140625" style="21"/>
    <col min="15628" max="15628" width="10.140625" style="21" bestFit="1" customWidth="1"/>
    <col min="15629" max="15872" width="9.140625" style="21"/>
    <col min="15873" max="15881" width="18.7109375" style="21" customWidth="1"/>
    <col min="15882" max="15883" width="9.140625" style="21"/>
    <col min="15884" max="15884" width="10.140625" style="21" bestFit="1" customWidth="1"/>
    <col min="15885" max="16128" width="9.140625" style="21"/>
    <col min="16129" max="16137" width="18.7109375" style="21" customWidth="1"/>
    <col min="16138" max="16139" width="9.140625" style="21"/>
    <col min="16140" max="16140" width="10.140625" style="21" bestFit="1" customWidth="1"/>
    <col min="16141" max="16384" width="9.140625" style="21"/>
  </cols>
  <sheetData>
    <row r="1" spans="1:9" s="17" customFormat="1" ht="12.75" customHeight="1">
      <c r="A1" s="15" t="s">
        <v>34</v>
      </c>
      <c r="B1" s="16" t="s">
        <v>35</v>
      </c>
      <c r="C1" s="16" t="s">
        <v>36</v>
      </c>
      <c r="D1" s="16" t="s">
        <v>37</v>
      </c>
      <c r="E1" s="16" t="s">
        <v>38</v>
      </c>
      <c r="F1" s="16" t="s">
        <v>39</v>
      </c>
      <c r="G1" s="16" t="s">
        <v>40</v>
      </c>
      <c r="H1" s="16" t="s">
        <v>41</v>
      </c>
      <c r="I1" s="16" t="s">
        <v>42</v>
      </c>
    </row>
    <row r="2" spans="1:9" s="17" customFormat="1" ht="50.1" customHeight="1">
      <c r="A2" s="15" t="s">
        <v>15</v>
      </c>
      <c r="B2" s="15" t="s">
        <v>43</v>
      </c>
      <c r="C2" s="15" t="s">
        <v>44</v>
      </c>
      <c r="D2" s="15" t="s">
        <v>45</v>
      </c>
      <c r="E2" s="15" t="s">
        <v>46</v>
      </c>
      <c r="F2" s="15" t="s">
        <v>47</v>
      </c>
      <c r="G2" s="15" t="s">
        <v>48</v>
      </c>
      <c r="H2" s="16" t="s">
        <v>49</v>
      </c>
      <c r="I2" s="15" t="s">
        <v>50</v>
      </c>
    </row>
    <row r="3" spans="1:9">
      <c r="A3" s="18">
        <v>24138</v>
      </c>
      <c r="B3" s="19">
        <v>3.3525217350091698</v>
      </c>
      <c r="C3" s="20">
        <v>9114.2639738793696</v>
      </c>
      <c r="D3" s="19">
        <v>3.3804115002330999</v>
      </c>
      <c r="E3" s="20">
        <v>12312.5280346238</v>
      </c>
      <c r="F3" s="19">
        <v>3.6205199361357701</v>
      </c>
      <c r="G3" s="20">
        <v>9044.8306076114295</v>
      </c>
      <c r="H3" s="19">
        <v>3.74234339608982</v>
      </c>
      <c r="I3" s="20">
        <v>7454.4891867996603</v>
      </c>
    </row>
    <row r="4" spans="1:9">
      <c r="A4" s="18">
        <v>24166</v>
      </c>
      <c r="B4" s="19">
        <v>3.4178936447578399</v>
      </c>
      <c r="C4" s="20">
        <v>9291.9859661647806</v>
      </c>
      <c r="D4" s="19">
        <v>3.6246440247275298</v>
      </c>
      <c r="E4" s="20">
        <v>13202.100148727999</v>
      </c>
      <c r="F4" s="19">
        <v>3.67712965953117</v>
      </c>
      <c r="G4" s="20">
        <v>9186.2537644748099</v>
      </c>
      <c r="H4" s="19">
        <v>3.8008814552979802</v>
      </c>
      <c r="I4" s="20">
        <v>7571.0929516597698</v>
      </c>
    </row>
    <row r="5" spans="1:9">
      <c r="A5" s="18">
        <v>24197</v>
      </c>
      <c r="B5" s="19">
        <v>3.4652054739845202</v>
      </c>
      <c r="C5" s="20">
        <v>9420.6092935413108</v>
      </c>
      <c r="D5" s="19">
        <v>3.8440613107048498</v>
      </c>
      <c r="E5" s="20">
        <v>14001.287314163499</v>
      </c>
      <c r="F5" s="19">
        <v>3.73106618906839</v>
      </c>
      <c r="G5" s="20">
        <v>9320.9987132203005</v>
      </c>
      <c r="H5" s="19">
        <v>3.8340348333812599</v>
      </c>
      <c r="I5" s="20">
        <v>7637.1321875796802</v>
      </c>
    </row>
    <row r="6" spans="1:9">
      <c r="A6" s="18">
        <v>24227</v>
      </c>
      <c r="B6" s="19">
        <v>3.5082248118419201</v>
      </c>
      <c r="C6" s="20">
        <v>9537.5629279113491</v>
      </c>
      <c r="D6" s="19">
        <v>4.0290312734076696</v>
      </c>
      <c r="E6" s="20">
        <v>14675.0064312547</v>
      </c>
      <c r="F6" s="19">
        <v>3.7804702569281798</v>
      </c>
      <c r="G6" s="20">
        <v>9444.4206064845202</v>
      </c>
      <c r="H6" s="19">
        <v>3.8580969668057001</v>
      </c>
      <c r="I6" s="20">
        <v>7685.0622929813599</v>
      </c>
    </row>
    <row r="7" spans="1:9">
      <c r="A7" s="18">
        <v>24258</v>
      </c>
      <c r="B7" s="19">
        <v>3.5375840496060098</v>
      </c>
      <c r="C7" s="20">
        <v>9617.3798132903503</v>
      </c>
      <c r="D7" s="19">
        <v>4.1274343542062697</v>
      </c>
      <c r="E7" s="20">
        <v>15033.421580103401</v>
      </c>
      <c r="F7" s="19">
        <v>3.8145581636597399</v>
      </c>
      <c r="G7" s="20">
        <v>9529.5794642158999</v>
      </c>
      <c r="H7" s="19">
        <v>3.87618652992921</v>
      </c>
      <c r="I7" s="20">
        <v>7721.0954514667601</v>
      </c>
    </row>
    <row r="8" spans="1:9">
      <c r="A8" s="18">
        <v>24288</v>
      </c>
      <c r="B8" s="19">
        <v>3.5375793648225198</v>
      </c>
      <c r="C8" s="20">
        <v>9617.3670771004599</v>
      </c>
      <c r="D8" s="19">
        <v>4.0875257172959403</v>
      </c>
      <c r="E8" s="20">
        <v>14888.061699879299</v>
      </c>
      <c r="F8" s="19">
        <v>3.8335262150621099</v>
      </c>
      <c r="G8" s="20">
        <v>9576.96570014809</v>
      </c>
      <c r="H8" s="19">
        <v>3.8903837184965502</v>
      </c>
      <c r="I8" s="20">
        <v>7749.3752690721703</v>
      </c>
    </row>
    <row r="9" spans="1:9">
      <c r="A9" s="18">
        <v>24319</v>
      </c>
      <c r="B9" s="19">
        <v>3.50283380978536</v>
      </c>
      <c r="C9" s="20">
        <v>9522.9067915128508</v>
      </c>
      <c r="D9" s="19">
        <v>3.91290833218978</v>
      </c>
      <c r="E9" s="20">
        <v>14252.049945303301</v>
      </c>
      <c r="F9" s="19">
        <v>3.8482007290741</v>
      </c>
      <c r="G9" s="20">
        <v>9613.6257644009402</v>
      </c>
      <c r="H9" s="19">
        <v>3.8805719656337501</v>
      </c>
      <c r="I9" s="20">
        <v>7729.8309360492403</v>
      </c>
    </row>
    <row r="10" spans="1:9">
      <c r="A10" s="18">
        <v>24350</v>
      </c>
      <c r="B10" s="19">
        <v>3.4563742108625402</v>
      </c>
      <c r="C10" s="20">
        <v>9396.6003624504392</v>
      </c>
      <c r="D10" s="19">
        <v>3.6832705557887602</v>
      </c>
      <c r="E10" s="20">
        <v>13415.636520620699</v>
      </c>
      <c r="F10" s="19">
        <v>3.8698443946549999</v>
      </c>
      <c r="G10" s="20">
        <v>9667.6962549272193</v>
      </c>
      <c r="H10" s="19">
        <v>3.8493351196863399</v>
      </c>
      <c r="I10" s="20">
        <v>7667.6092995772997</v>
      </c>
    </row>
    <row r="11" spans="1:9">
      <c r="A11" s="18">
        <v>24380</v>
      </c>
      <c r="B11" s="19">
        <v>3.4422847727394199</v>
      </c>
      <c r="C11" s="20">
        <v>9358.2964024919493</v>
      </c>
      <c r="D11" s="19">
        <v>3.5234870498282298</v>
      </c>
      <c r="E11" s="20">
        <v>12833.6544464047</v>
      </c>
      <c r="F11" s="19">
        <v>3.9180125905359899</v>
      </c>
      <c r="G11" s="20">
        <v>9788.0306765304194</v>
      </c>
      <c r="H11" s="19">
        <v>3.8218681760894202</v>
      </c>
      <c r="I11" s="20">
        <v>7612.8970478230603</v>
      </c>
    </row>
    <row r="12" spans="1:9">
      <c r="A12" s="18">
        <v>24411</v>
      </c>
      <c r="B12" s="19">
        <v>3.4868746029303801</v>
      </c>
      <c r="C12" s="20">
        <v>9479.5196234085906</v>
      </c>
      <c r="D12" s="19">
        <v>3.5021383174879199</v>
      </c>
      <c r="E12" s="20">
        <v>12755.8956098176</v>
      </c>
      <c r="F12" s="19">
        <v>4.0106430938116802</v>
      </c>
      <c r="G12" s="20">
        <v>10019.4414202924</v>
      </c>
      <c r="H12" s="19">
        <v>3.8103474334724798</v>
      </c>
      <c r="I12" s="20">
        <v>7589.9485254208503</v>
      </c>
    </row>
    <row r="13" spans="1:9">
      <c r="A13" s="18">
        <v>24441</v>
      </c>
      <c r="B13" s="19">
        <v>3.5809466261746299</v>
      </c>
      <c r="C13" s="20">
        <v>9735.2665864935698</v>
      </c>
      <c r="D13" s="19">
        <v>3.59055834324483</v>
      </c>
      <c r="E13" s="20">
        <v>13077.9493141903</v>
      </c>
      <c r="F13" s="19">
        <v>4.1426968625348701</v>
      </c>
      <c r="G13" s="20">
        <v>10349.3398852275</v>
      </c>
      <c r="H13" s="19">
        <v>3.8206554498351402</v>
      </c>
      <c r="I13" s="20">
        <v>7610.4813810089099</v>
      </c>
    </row>
    <row r="14" spans="1:9">
      <c r="A14" s="18">
        <v>24472</v>
      </c>
      <c r="B14" s="19">
        <v>3.7172322451601501</v>
      </c>
      <c r="C14" s="20">
        <v>10105.776669785901</v>
      </c>
      <c r="D14" s="19">
        <v>3.7473804405558702</v>
      </c>
      <c r="E14" s="20">
        <v>13649.1450013004</v>
      </c>
      <c r="F14" s="19">
        <v>4.2961689884333101</v>
      </c>
      <c r="G14" s="20">
        <v>10732.7459722612</v>
      </c>
      <c r="H14" s="19">
        <v>3.88093174685971</v>
      </c>
      <c r="I14" s="20">
        <v>7730.5475953652503</v>
      </c>
    </row>
    <row r="15" spans="1:9">
      <c r="A15" s="18">
        <v>24503</v>
      </c>
      <c r="B15" s="19">
        <v>3.8656617475425099</v>
      </c>
      <c r="C15" s="20">
        <v>10509.3014708625</v>
      </c>
      <c r="D15" s="19">
        <v>3.9429779246385399</v>
      </c>
      <c r="E15" s="20">
        <v>14361.57291314</v>
      </c>
      <c r="F15" s="19">
        <v>4.4375995277028899</v>
      </c>
      <c r="G15" s="20">
        <v>11086.0696089215</v>
      </c>
      <c r="H15" s="19">
        <v>3.9801344513186399</v>
      </c>
      <c r="I15" s="20">
        <v>7928.1525207879404</v>
      </c>
    </row>
    <row r="16" spans="1:9">
      <c r="A16" s="18">
        <v>24531</v>
      </c>
      <c r="B16" s="19">
        <v>3.9840820498084701</v>
      </c>
      <c r="C16" s="20">
        <v>10831.242379834801</v>
      </c>
      <c r="D16" s="19">
        <v>4.0763988893044498</v>
      </c>
      <c r="E16" s="20">
        <v>14847.5342725018</v>
      </c>
      <c r="F16" s="19">
        <v>4.5428734374474802</v>
      </c>
      <c r="G16" s="20">
        <v>11349.0662773108</v>
      </c>
      <c r="H16" s="19">
        <v>4.0786556213298502</v>
      </c>
      <c r="I16" s="20">
        <v>8124.3998767325502</v>
      </c>
    </row>
    <row r="17" spans="1:9">
      <c r="A17" s="18">
        <v>24562</v>
      </c>
      <c r="B17" s="19">
        <v>4.0616527736451502</v>
      </c>
      <c r="C17" s="20">
        <v>11042.128426093501</v>
      </c>
      <c r="D17" s="19">
        <v>4.1245821466092796</v>
      </c>
      <c r="E17" s="20">
        <v>15023.0329377751</v>
      </c>
      <c r="F17" s="19">
        <v>4.6015592780073202</v>
      </c>
      <c r="G17" s="20">
        <v>11495.676017428899</v>
      </c>
      <c r="H17" s="19">
        <v>4.1531335461271297</v>
      </c>
      <c r="I17" s="20">
        <v>8272.7547512843303</v>
      </c>
    </row>
    <row r="18" spans="1:9">
      <c r="A18" s="18">
        <v>24592</v>
      </c>
      <c r="B18" s="19">
        <v>4.1062458120892904</v>
      </c>
      <c r="C18" s="20">
        <v>11163.3603690614</v>
      </c>
      <c r="D18" s="19">
        <v>4.1485654695021301</v>
      </c>
      <c r="E18" s="20">
        <v>15110.3877865742</v>
      </c>
      <c r="F18" s="19">
        <v>4.6224439197518397</v>
      </c>
      <c r="G18" s="20">
        <v>11547.8503046064</v>
      </c>
      <c r="H18" s="19">
        <v>4.1901341425798604</v>
      </c>
      <c r="I18" s="20">
        <v>8346.4573800837607</v>
      </c>
    </row>
    <row r="19" spans="1:9">
      <c r="A19" s="18">
        <v>24623</v>
      </c>
      <c r="B19" s="19">
        <v>4.1330985150943498</v>
      </c>
      <c r="C19" s="20">
        <v>11236.362915486299</v>
      </c>
      <c r="D19" s="19">
        <v>4.2192018125837398</v>
      </c>
      <c r="E19" s="20">
        <v>15367.667692998501</v>
      </c>
      <c r="F19" s="19">
        <v>4.6132103034985503</v>
      </c>
      <c r="G19" s="20">
        <v>11524.7827628223</v>
      </c>
      <c r="H19" s="19">
        <v>4.1780687482461198</v>
      </c>
      <c r="I19" s="20">
        <v>8322.4239491353092</v>
      </c>
    </row>
    <row r="20" spans="1:9">
      <c r="A20" s="18">
        <v>24653</v>
      </c>
      <c r="B20" s="19">
        <v>4.1692289625069998</v>
      </c>
      <c r="C20" s="20">
        <v>11334.5882101277</v>
      </c>
      <c r="D20" s="19">
        <v>4.3509566208689803</v>
      </c>
      <c r="E20" s="20">
        <v>15847.5603837542</v>
      </c>
      <c r="F20" s="19">
        <v>4.5959106095544202</v>
      </c>
      <c r="G20" s="20">
        <v>11481.564439474199</v>
      </c>
      <c r="H20" s="19">
        <v>4.15048007432212</v>
      </c>
      <c r="I20" s="20">
        <v>8267.4692189896305</v>
      </c>
    </row>
    <row r="21" spans="1:9">
      <c r="A21" s="18">
        <v>24684</v>
      </c>
      <c r="B21" s="19">
        <v>4.2175980946390901</v>
      </c>
      <c r="C21" s="20">
        <v>11466.0859522112</v>
      </c>
      <c r="D21" s="19">
        <v>4.5000212562127002</v>
      </c>
      <c r="E21" s="20">
        <v>16390.500940403599</v>
      </c>
      <c r="F21" s="19">
        <v>4.5975288101017604</v>
      </c>
      <c r="G21" s="20">
        <v>11485.607049402601</v>
      </c>
      <c r="H21" s="19">
        <v>4.1488372625925001</v>
      </c>
      <c r="I21" s="20">
        <v>8264.1968516576508</v>
      </c>
    </row>
    <row r="22" spans="1:9">
      <c r="A22" s="18">
        <v>24715</v>
      </c>
      <c r="B22" s="19">
        <v>4.2606162273731503</v>
      </c>
      <c r="C22" s="20">
        <v>11583.036310297501</v>
      </c>
      <c r="D22" s="19">
        <v>4.62686634758815</v>
      </c>
      <c r="E22" s="20">
        <v>16852.510889046502</v>
      </c>
      <c r="F22" s="19">
        <v>4.6224801026057403</v>
      </c>
      <c r="G22" s="20">
        <v>11547.940697088699</v>
      </c>
      <c r="H22" s="19">
        <v>4.1974470638545398</v>
      </c>
      <c r="I22" s="20">
        <v>8361.0242134275304</v>
      </c>
    </row>
    <row r="23" spans="1:9">
      <c r="A23" s="18">
        <v>24745</v>
      </c>
      <c r="B23" s="19">
        <v>4.2859182649351499</v>
      </c>
      <c r="C23" s="20">
        <v>11651.8231721421</v>
      </c>
      <c r="D23" s="19">
        <v>4.7021687463063202</v>
      </c>
      <c r="E23" s="20">
        <v>17126.786046147401</v>
      </c>
      <c r="F23" s="19">
        <v>4.6431821750228499</v>
      </c>
      <c r="G23" s="20">
        <v>11599.658887166999</v>
      </c>
      <c r="H23" s="19">
        <v>4.2867952796492297</v>
      </c>
      <c r="I23" s="20">
        <v>8538.9996790668702</v>
      </c>
    </row>
    <row r="24" spans="1:9">
      <c r="A24" s="18">
        <v>24776</v>
      </c>
      <c r="B24" s="19">
        <v>4.2839785594353996</v>
      </c>
      <c r="C24" s="20">
        <v>11646.5498318468</v>
      </c>
      <c r="D24" s="19">
        <v>4.7017436710039604</v>
      </c>
      <c r="E24" s="20">
        <v>17125.237787429</v>
      </c>
      <c r="F24" s="19">
        <v>4.6370919635811898</v>
      </c>
      <c r="G24" s="20">
        <v>11584.444240700201</v>
      </c>
      <c r="H24" s="19">
        <v>4.3804780410711697</v>
      </c>
      <c r="I24" s="20">
        <v>8725.6092597747902</v>
      </c>
    </row>
    <row r="25" spans="1:9">
      <c r="A25" s="18">
        <v>24806</v>
      </c>
      <c r="B25" s="19">
        <v>4.2662579928786304</v>
      </c>
      <c r="C25" s="20">
        <v>11598.3741795673</v>
      </c>
      <c r="D25" s="19">
        <v>4.6531739898225997</v>
      </c>
      <c r="E25" s="20">
        <v>16948.331644156999</v>
      </c>
      <c r="F25" s="19">
        <v>4.6046130866155703</v>
      </c>
      <c r="G25" s="20">
        <v>11503.3050823303</v>
      </c>
      <c r="H25" s="19">
        <v>4.4484852821277103</v>
      </c>
      <c r="I25" s="20">
        <v>8861.0749798927609</v>
      </c>
    </row>
    <row r="26" spans="1:9">
      <c r="A26" s="18">
        <v>24837</v>
      </c>
      <c r="B26" s="19">
        <v>4.2334772623535297</v>
      </c>
      <c r="C26" s="20">
        <v>11509.255523559101</v>
      </c>
      <c r="D26" s="19">
        <v>4.5847152846782597</v>
      </c>
      <c r="E26" s="20">
        <v>16698.983383968702</v>
      </c>
      <c r="F26" s="19">
        <v>4.56188568108323</v>
      </c>
      <c r="G26" s="20">
        <v>11396.562914862699</v>
      </c>
      <c r="H26" s="19">
        <v>4.4668490523035604</v>
      </c>
      <c r="I26" s="20">
        <v>8897.6543398595204</v>
      </c>
    </row>
    <row r="27" spans="1:9">
      <c r="A27" s="18">
        <v>24868</v>
      </c>
      <c r="B27" s="19">
        <v>4.1945885673162699</v>
      </c>
      <c r="C27" s="20">
        <v>11403.5315759802</v>
      </c>
      <c r="D27" s="19">
        <v>4.5188872629353298</v>
      </c>
      <c r="E27" s="20">
        <v>16459.216904911998</v>
      </c>
      <c r="F27" s="19">
        <v>4.52470987189088</v>
      </c>
      <c r="G27" s="20">
        <v>11303.6898185182</v>
      </c>
      <c r="H27" s="19">
        <v>4.4273667325395998</v>
      </c>
      <c r="I27" s="20">
        <v>8819.0082898851197</v>
      </c>
    </row>
    <row r="28" spans="1:9">
      <c r="A28" s="18">
        <v>24897</v>
      </c>
      <c r="B28" s="19">
        <v>4.1666798568539196</v>
      </c>
      <c r="C28" s="20">
        <v>11327.6581366917</v>
      </c>
      <c r="D28" s="19">
        <v>4.4904856973041198</v>
      </c>
      <c r="E28" s="20">
        <v>16355.769418404099</v>
      </c>
      <c r="F28" s="19">
        <v>4.5206490777951398</v>
      </c>
      <c r="G28" s="20">
        <v>11293.545089204201</v>
      </c>
      <c r="H28" s="19">
        <v>4.3462356002097904</v>
      </c>
      <c r="I28" s="20">
        <v>8657.4006861314701</v>
      </c>
    </row>
    <row r="29" spans="1:9">
      <c r="A29" s="18">
        <v>24928</v>
      </c>
      <c r="B29" s="19">
        <v>4.1536426841285801</v>
      </c>
      <c r="C29" s="20">
        <v>11292.214896324</v>
      </c>
      <c r="D29" s="19">
        <v>4.48840030002936</v>
      </c>
      <c r="E29" s="20">
        <v>16348.173741840201</v>
      </c>
      <c r="F29" s="19">
        <v>4.5606471749511996</v>
      </c>
      <c r="G29" s="20">
        <v>11393.4688625254</v>
      </c>
      <c r="H29" s="19">
        <v>4.2450564884829802</v>
      </c>
      <c r="I29" s="20">
        <v>8455.85889413943</v>
      </c>
    </row>
    <row r="30" spans="1:9">
      <c r="A30" s="18">
        <v>24958</v>
      </c>
      <c r="B30" s="19">
        <v>4.1649922245967703</v>
      </c>
      <c r="C30" s="20">
        <v>11323.0700901112</v>
      </c>
      <c r="D30" s="19">
        <v>4.4798593750110101</v>
      </c>
      <c r="E30" s="20">
        <v>16317.0649911088</v>
      </c>
      <c r="F30" s="19">
        <v>4.6360466897261103</v>
      </c>
      <c r="G30" s="20">
        <v>11581.8329237831</v>
      </c>
      <c r="H30" s="19">
        <v>4.1614235844131597</v>
      </c>
      <c r="I30" s="20">
        <v>8289.2679341274506</v>
      </c>
    </row>
    <row r="31" spans="1:9">
      <c r="A31" s="18">
        <v>24989</v>
      </c>
      <c r="B31" s="19">
        <v>4.20227281464991</v>
      </c>
      <c r="C31" s="20">
        <v>11424.4221962879</v>
      </c>
      <c r="D31" s="19">
        <v>4.4403060838895803</v>
      </c>
      <c r="E31" s="20">
        <v>16172.999392657101</v>
      </c>
      <c r="F31" s="19">
        <v>4.7207810850588103</v>
      </c>
      <c r="G31" s="20">
        <v>11793.517506644601</v>
      </c>
      <c r="H31" s="19">
        <v>4.1281601352143298</v>
      </c>
      <c r="I31" s="20">
        <v>8223.0094441589899</v>
      </c>
    </row>
    <row r="32" spans="1:9">
      <c r="A32" s="18">
        <v>25019</v>
      </c>
      <c r="B32" s="19">
        <v>4.2568627353110999</v>
      </c>
      <c r="C32" s="20">
        <v>11572.8319566255</v>
      </c>
      <c r="D32" s="19">
        <v>4.3899084184359296</v>
      </c>
      <c r="E32" s="20">
        <v>15989.4351524056</v>
      </c>
      <c r="F32" s="19">
        <v>4.7906367911281702</v>
      </c>
      <c r="G32" s="20">
        <v>11968.031951950201</v>
      </c>
      <c r="H32" s="19">
        <v>4.1630061538910397</v>
      </c>
      <c r="I32" s="20">
        <v>8292.4203030609206</v>
      </c>
    </row>
    <row r="33" spans="1:9">
      <c r="A33" s="18">
        <v>25050</v>
      </c>
      <c r="B33" s="19">
        <v>4.3326542109050701</v>
      </c>
      <c r="C33" s="20">
        <v>11778.880886396601</v>
      </c>
      <c r="D33" s="19">
        <v>4.3945503033333599</v>
      </c>
      <c r="E33" s="20">
        <v>16006.3423656041</v>
      </c>
      <c r="F33" s="19">
        <v>4.82965304091333</v>
      </c>
      <c r="G33" s="20">
        <v>12065.502861232801</v>
      </c>
      <c r="H33" s="19">
        <v>4.2458014506891999</v>
      </c>
      <c r="I33" s="20">
        <v>8457.3428073251307</v>
      </c>
    </row>
    <row r="34" spans="1:9">
      <c r="A34" s="18">
        <v>25081</v>
      </c>
      <c r="B34" s="19">
        <v>4.4198227642835404</v>
      </c>
      <c r="C34" s="20">
        <v>12015.859873711201</v>
      </c>
      <c r="D34" s="19">
        <v>4.4762691643663199</v>
      </c>
      <c r="E34" s="20">
        <v>16303.988308222801</v>
      </c>
      <c r="F34" s="19">
        <v>4.8525634071948698</v>
      </c>
      <c r="G34" s="20">
        <v>12122.7378401392</v>
      </c>
      <c r="H34" s="19">
        <v>4.3261075677640504</v>
      </c>
      <c r="I34" s="20">
        <v>8617.3070377572803</v>
      </c>
    </row>
    <row r="35" spans="1:9">
      <c r="A35" s="18">
        <v>25111</v>
      </c>
      <c r="B35" s="19">
        <v>4.4923514691164899</v>
      </c>
      <c r="C35" s="20">
        <v>12213.0385391403</v>
      </c>
      <c r="D35" s="19">
        <v>4.6107809092520702</v>
      </c>
      <c r="E35" s="20">
        <v>16793.922634199898</v>
      </c>
      <c r="F35" s="19">
        <v>4.8772838845401001</v>
      </c>
      <c r="G35" s="20">
        <v>12184.494862354501</v>
      </c>
      <c r="H35" s="19">
        <v>4.3868423032905497</v>
      </c>
      <c r="I35" s="20">
        <v>8738.2864298992299</v>
      </c>
    </row>
    <row r="36" spans="1:9">
      <c r="A36" s="18">
        <v>25142</v>
      </c>
      <c r="B36" s="19">
        <v>4.5471698916795704</v>
      </c>
      <c r="C36" s="20">
        <v>12362.069511454099</v>
      </c>
      <c r="D36" s="19">
        <v>4.7834578989819097</v>
      </c>
      <c r="E36" s="20">
        <v>17422.8668549957</v>
      </c>
      <c r="F36" s="19">
        <v>4.9081669487135198</v>
      </c>
      <c r="G36" s="20">
        <v>12261.6473401808</v>
      </c>
      <c r="H36" s="19">
        <v>4.4248508729766503</v>
      </c>
      <c r="I36" s="20">
        <v>8813.9968716579406</v>
      </c>
    </row>
    <row r="37" spans="1:9">
      <c r="A37" s="18">
        <v>25172</v>
      </c>
      <c r="B37" s="19">
        <v>4.5836680625424</v>
      </c>
      <c r="C37" s="20">
        <v>12461.294509858701</v>
      </c>
      <c r="D37" s="19">
        <v>4.9573087712506201</v>
      </c>
      <c r="E37" s="20">
        <v>18056.086727341</v>
      </c>
      <c r="F37" s="19">
        <v>4.9438318676623396</v>
      </c>
      <c r="G37" s="20">
        <v>12350.7459106117</v>
      </c>
      <c r="H37" s="19">
        <v>4.4157061453474</v>
      </c>
      <c r="I37" s="20">
        <v>8795.7812067620598</v>
      </c>
    </row>
    <row r="38" spans="1:9">
      <c r="A38" s="18">
        <v>25203</v>
      </c>
      <c r="B38" s="19">
        <v>4.6039027096281604</v>
      </c>
      <c r="C38" s="20">
        <v>12516.305015243899</v>
      </c>
      <c r="D38" s="19">
        <v>5.0995941769100002</v>
      </c>
      <c r="E38" s="20">
        <v>18574.3351849557</v>
      </c>
      <c r="F38" s="19">
        <v>4.9746620889792599</v>
      </c>
      <c r="G38" s="20">
        <v>12427.7663757177</v>
      </c>
      <c r="H38" s="19">
        <v>4.3582882081647796</v>
      </c>
      <c r="I38" s="20">
        <v>8681.4086474978903</v>
      </c>
    </row>
    <row r="39" spans="1:9">
      <c r="A39" s="18">
        <v>25234</v>
      </c>
      <c r="B39" s="19">
        <v>4.6225071866278498</v>
      </c>
      <c r="C39" s="20">
        <v>12566.883692393199</v>
      </c>
      <c r="D39" s="19">
        <v>5.1995580282627198</v>
      </c>
      <c r="E39" s="20">
        <v>18938.435153892799</v>
      </c>
      <c r="F39" s="19">
        <v>5.0031031823572398</v>
      </c>
      <c r="G39" s="20">
        <v>12498.8182899281</v>
      </c>
      <c r="H39" s="19">
        <v>4.3096282878018801</v>
      </c>
      <c r="I39" s="20">
        <v>8584.4814519458196</v>
      </c>
    </row>
    <row r="40" spans="1:9">
      <c r="A40" s="18">
        <v>25262</v>
      </c>
      <c r="B40" s="19">
        <v>4.6473961367771404</v>
      </c>
      <c r="C40" s="20">
        <v>12634.5475226749</v>
      </c>
      <c r="D40" s="19">
        <v>5.2565701038685804</v>
      </c>
      <c r="E40" s="20">
        <v>19146.091168304301</v>
      </c>
      <c r="F40" s="19">
        <v>5.0323891172282602</v>
      </c>
      <c r="G40" s="20">
        <v>12571.980798287699</v>
      </c>
      <c r="H40" s="19">
        <v>4.3114008007175899</v>
      </c>
      <c r="I40" s="20">
        <v>8588.0121750690596</v>
      </c>
    </row>
    <row r="41" spans="1:9">
      <c r="A41" s="18">
        <v>25293</v>
      </c>
      <c r="B41" s="19">
        <v>4.6884176841662004</v>
      </c>
      <c r="C41" s="20">
        <v>12746.0699052494</v>
      </c>
      <c r="D41" s="19">
        <v>5.2962261846490799</v>
      </c>
      <c r="E41" s="20">
        <v>19290.531159210601</v>
      </c>
      <c r="F41" s="19">
        <v>5.0694357663210701</v>
      </c>
      <c r="G41" s="20">
        <v>12664.5312251697</v>
      </c>
      <c r="H41" s="19">
        <v>4.3815973986776804</v>
      </c>
      <c r="I41" s="20">
        <v>8727.8389427009006</v>
      </c>
    </row>
    <row r="42" spans="1:9">
      <c r="A42" s="18">
        <v>25323</v>
      </c>
      <c r="B42" s="19">
        <v>4.7351477339154204</v>
      </c>
      <c r="C42" s="20">
        <v>12873.111589865301</v>
      </c>
      <c r="D42" s="19">
        <v>5.3351244813546304</v>
      </c>
      <c r="E42" s="20">
        <v>19432.2110608004</v>
      </c>
      <c r="F42" s="19">
        <v>5.1220614802590401</v>
      </c>
      <c r="G42" s="20">
        <v>12796.0014771141</v>
      </c>
      <c r="H42" s="19">
        <v>4.4982398277298499</v>
      </c>
      <c r="I42" s="20">
        <v>8960.1825932060692</v>
      </c>
    </row>
    <row r="43" spans="1:9">
      <c r="A43" s="18">
        <v>25354</v>
      </c>
      <c r="B43" s="19">
        <v>4.7856961699424101</v>
      </c>
      <c r="C43" s="20">
        <v>13010.534051472499</v>
      </c>
      <c r="D43" s="19">
        <v>5.4039113767605196</v>
      </c>
      <c r="E43" s="20">
        <v>19682.7546937402</v>
      </c>
      <c r="F43" s="19">
        <v>5.1874066580441403</v>
      </c>
      <c r="G43" s="20">
        <v>12959.2476612302</v>
      </c>
      <c r="H43" s="19">
        <v>4.63229538671842</v>
      </c>
      <c r="I43" s="20">
        <v>9227.2119940768807</v>
      </c>
    </row>
    <row r="44" spans="1:9">
      <c r="A44" s="18">
        <v>25384</v>
      </c>
      <c r="B44" s="19">
        <v>4.8316279514571097</v>
      </c>
      <c r="C44" s="20">
        <v>13135.4055406396</v>
      </c>
      <c r="D44" s="19">
        <v>5.4659593172140104</v>
      </c>
      <c r="E44" s="20">
        <v>19908.752920959501</v>
      </c>
      <c r="F44" s="19">
        <v>5.2458221912560603</v>
      </c>
      <c r="G44" s="20">
        <v>13105.182115970199</v>
      </c>
      <c r="H44" s="19">
        <v>4.7451310105454798</v>
      </c>
      <c r="I44" s="20">
        <v>9451.9727518906893</v>
      </c>
    </row>
    <row r="45" spans="1:9">
      <c r="A45" s="18">
        <v>25415</v>
      </c>
      <c r="B45" s="19">
        <v>4.8669725193235802</v>
      </c>
      <c r="C45" s="20">
        <v>13231.494320083901</v>
      </c>
      <c r="D45" s="19">
        <v>5.4739467245250299</v>
      </c>
      <c r="E45" s="20">
        <v>19937.845585102299</v>
      </c>
      <c r="F45" s="19">
        <v>5.2749854533876501</v>
      </c>
      <c r="G45" s="20">
        <v>13178.0381616759</v>
      </c>
      <c r="H45" s="19">
        <v>4.8319365828861196</v>
      </c>
      <c r="I45" s="20">
        <v>9624.8834476444008</v>
      </c>
    </row>
    <row r="46" spans="1:9">
      <c r="A46" s="18">
        <v>25446</v>
      </c>
      <c r="B46" s="19">
        <v>4.9035232361266603</v>
      </c>
      <c r="C46" s="20">
        <v>13330.8621714237</v>
      </c>
      <c r="D46" s="19">
        <v>5.4216980594813204</v>
      </c>
      <c r="E46" s="20">
        <v>19747.539418803299</v>
      </c>
      <c r="F46" s="19">
        <v>5.2807886502722399</v>
      </c>
      <c r="G46" s="20">
        <v>13192.5357845946</v>
      </c>
      <c r="H46" s="19">
        <v>4.9107520788577999</v>
      </c>
      <c r="I46" s="20">
        <v>9781.8784639454298</v>
      </c>
    </row>
    <row r="47" spans="1:9">
      <c r="A47" s="18">
        <v>25476</v>
      </c>
      <c r="B47" s="19">
        <v>4.9447374080317097</v>
      </c>
      <c r="C47" s="20">
        <v>13442.908228660201</v>
      </c>
      <c r="D47" s="19">
        <v>5.3203564003850001</v>
      </c>
      <c r="E47" s="20">
        <v>19378.421038211902</v>
      </c>
      <c r="F47" s="19">
        <v>5.2889593825344896</v>
      </c>
      <c r="G47" s="20">
        <v>13212.948015587899</v>
      </c>
      <c r="H47" s="19">
        <v>4.9840853502401998</v>
      </c>
      <c r="I47" s="20">
        <v>9927.9532680705506</v>
      </c>
    </row>
    <row r="48" spans="1:9">
      <c r="A48" s="18">
        <v>25507</v>
      </c>
      <c r="B48" s="19">
        <v>4.9885954708542197</v>
      </c>
      <c r="C48" s="20">
        <v>13562.1420453341</v>
      </c>
      <c r="D48" s="19">
        <v>5.2391011708693203</v>
      </c>
      <c r="E48" s="20">
        <v>19082.463788243102</v>
      </c>
      <c r="F48" s="19">
        <v>5.3179706119067998</v>
      </c>
      <c r="G48" s="20">
        <v>13285.4242510513</v>
      </c>
      <c r="H48" s="19">
        <v>5.0706608766166097</v>
      </c>
      <c r="I48" s="20">
        <v>10100.4057281758</v>
      </c>
    </row>
    <row r="49" spans="1:9">
      <c r="A49" s="18">
        <v>25537</v>
      </c>
      <c r="B49" s="19">
        <v>5.0343398577729399</v>
      </c>
      <c r="C49" s="20">
        <v>13686.5040780531</v>
      </c>
      <c r="D49" s="19">
        <v>5.2116683631820004</v>
      </c>
      <c r="E49" s="20">
        <v>18982.544824621302</v>
      </c>
      <c r="F49" s="19">
        <v>5.37540869316397</v>
      </c>
      <c r="G49" s="20">
        <v>13428.9168224392</v>
      </c>
      <c r="H49" s="19">
        <v>5.2054167803583802</v>
      </c>
      <c r="I49" s="20">
        <v>10368.8301673521</v>
      </c>
    </row>
    <row r="50" spans="1:9">
      <c r="A50" s="18">
        <v>25568</v>
      </c>
      <c r="B50" s="19">
        <v>5.0930393329252803</v>
      </c>
      <c r="C50" s="20">
        <v>13846.086193831799</v>
      </c>
      <c r="D50" s="19">
        <v>5.23431801140016</v>
      </c>
      <c r="E50" s="20">
        <v>19065.042008363998</v>
      </c>
      <c r="F50" s="19">
        <v>5.4719229790823203</v>
      </c>
      <c r="G50" s="20">
        <v>13670.030083170899</v>
      </c>
      <c r="H50" s="19">
        <v>5.3695678003555303</v>
      </c>
      <c r="I50" s="20">
        <v>10695.8076448464</v>
      </c>
    </row>
    <row r="51" spans="1:9">
      <c r="A51" s="18">
        <v>25599</v>
      </c>
      <c r="B51" s="19">
        <v>5.1674865268163597</v>
      </c>
      <c r="C51" s="20">
        <v>14048.4805199154</v>
      </c>
      <c r="D51" s="19">
        <v>5.2919708081758898</v>
      </c>
      <c r="E51" s="20">
        <v>19275.0317319602</v>
      </c>
      <c r="F51" s="19">
        <v>5.5883330699837197</v>
      </c>
      <c r="G51" s="20">
        <v>13960.847306054</v>
      </c>
      <c r="H51" s="19">
        <v>5.5259360962399704</v>
      </c>
      <c r="I51" s="20">
        <v>11007.282474239901</v>
      </c>
    </row>
    <row r="52" spans="1:9">
      <c r="A52" s="18">
        <v>25627</v>
      </c>
      <c r="B52" s="19">
        <v>5.2650201374486896</v>
      </c>
      <c r="C52" s="20">
        <v>14313.638256059399</v>
      </c>
      <c r="D52" s="19">
        <v>5.4059451347380199</v>
      </c>
      <c r="E52" s="20">
        <v>19690.1622836481</v>
      </c>
      <c r="F52" s="19">
        <v>5.6895471745084301</v>
      </c>
      <c r="G52" s="20">
        <v>14213.701715551901</v>
      </c>
      <c r="H52" s="19">
        <v>5.6552442357353501</v>
      </c>
      <c r="I52" s="20">
        <v>11264.855343859601</v>
      </c>
    </row>
    <row r="53" spans="1:9">
      <c r="A53" s="18">
        <v>25658</v>
      </c>
      <c r="B53" s="19">
        <v>5.36828903483838</v>
      </c>
      <c r="C53" s="20">
        <v>14594.3881110931</v>
      </c>
      <c r="D53" s="19">
        <v>5.5288579022836402</v>
      </c>
      <c r="E53" s="20">
        <v>20137.8494649614</v>
      </c>
      <c r="F53" s="19">
        <v>5.7662534026169698</v>
      </c>
      <c r="G53" s="20">
        <v>14405.330225276701</v>
      </c>
      <c r="H53" s="19">
        <v>5.7656361544352501</v>
      </c>
      <c r="I53" s="20">
        <v>11484.748410091401</v>
      </c>
    </row>
    <row r="54" spans="1:9">
      <c r="A54" s="18">
        <v>25688</v>
      </c>
      <c r="B54" s="19">
        <v>5.4627262149451203</v>
      </c>
      <c r="C54" s="20">
        <v>14851.1278003405</v>
      </c>
      <c r="D54" s="19">
        <v>5.6115586010660703</v>
      </c>
      <c r="E54" s="20">
        <v>20439.071571255699</v>
      </c>
      <c r="F54" s="19">
        <v>5.82780585486831</v>
      </c>
      <c r="G54" s="20">
        <v>14559.1013724923</v>
      </c>
      <c r="H54" s="19">
        <v>5.8505744000717401</v>
      </c>
      <c r="I54" s="20">
        <v>11653.9395202136</v>
      </c>
    </row>
    <row r="55" spans="1:9">
      <c r="A55" s="18">
        <v>25719</v>
      </c>
      <c r="B55" s="19">
        <v>5.5369826745117097</v>
      </c>
      <c r="C55" s="20">
        <v>15053.003590492201</v>
      </c>
      <c r="D55" s="19">
        <v>5.65165090835991</v>
      </c>
      <c r="E55" s="20">
        <v>20585.100437118399</v>
      </c>
      <c r="F55" s="19">
        <v>5.8881576476580904</v>
      </c>
      <c r="G55" s="20">
        <v>14709.873016421399</v>
      </c>
      <c r="H55" s="19">
        <v>5.9106366948999201</v>
      </c>
      <c r="I55" s="20">
        <v>11773.5794569973</v>
      </c>
    </row>
    <row r="56" spans="1:9">
      <c r="A56" s="18">
        <v>25749</v>
      </c>
      <c r="B56" s="19">
        <v>5.5893173465143002</v>
      </c>
      <c r="C56" s="20">
        <v>15195.2821656427</v>
      </c>
      <c r="D56" s="19">
        <v>5.6850368581305997</v>
      </c>
      <c r="E56" s="20">
        <v>20706.702627409599</v>
      </c>
      <c r="F56" s="19">
        <v>5.9631593943790797</v>
      </c>
      <c r="G56" s="20">
        <v>14897.243368285899</v>
      </c>
      <c r="H56" s="19">
        <v>5.9504909065660199</v>
      </c>
      <c r="I56" s="20">
        <v>11852.966289917</v>
      </c>
    </row>
    <row r="57" spans="1:9">
      <c r="A57" s="18">
        <v>25780</v>
      </c>
      <c r="B57" s="19">
        <v>5.62802065891373</v>
      </c>
      <c r="C57" s="20">
        <v>15300.502126542</v>
      </c>
      <c r="D57" s="19">
        <v>5.77453076552505</v>
      </c>
      <c r="E57" s="20">
        <v>21032.667748415301</v>
      </c>
      <c r="F57" s="19">
        <v>6.0563238119412199</v>
      </c>
      <c r="G57" s="20">
        <v>15129.9879437531</v>
      </c>
      <c r="H57" s="19">
        <v>5.9963597057900797</v>
      </c>
      <c r="I57" s="20">
        <v>11944.3337652226</v>
      </c>
    </row>
    <row r="58" spans="1:9">
      <c r="A58" s="18">
        <v>25811</v>
      </c>
      <c r="B58" s="19">
        <v>5.6583330422717903</v>
      </c>
      <c r="C58" s="20">
        <v>15382.910261504399</v>
      </c>
      <c r="D58" s="19">
        <v>5.9198773680686196</v>
      </c>
      <c r="E58" s="20">
        <v>21562.0660534534</v>
      </c>
      <c r="F58" s="19">
        <v>6.13079105622539</v>
      </c>
      <c r="G58" s="20">
        <v>15316.0229945875</v>
      </c>
      <c r="H58" s="19">
        <v>6.0389207333491504</v>
      </c>
      <c r="I58" s="20">
        <v>12029.112388170301</v>
      </c>
    </row>
    <row r="59" spans="1:9">
      <c r="A59" s="18">
        <v>25841</v>
      </c>
      <c r="B59" s="19">
        <v>5.69095423469932</v>
      </c>
      <c r="C59" s="20">
        <v>15471.5951925586</v>
      </c>
      <c r="D59" s="19">
        <v>6.0830747004755796</v>
      </c>
      <c r="E59" s="20">
        <v>22156.4823635086</v>
      </c>
      <c r="F59" s="19">
        <v>6.1701910275123097</v>
      </c>
      <c r="G59" s="20">
        <v>15414.452521981601</v>
      </c>
      <c r="H59" s="19">
        <v>6.0721383610750799</v>
      </c>
      <c r="I59" s="20">
        <v>12095.2796049342</v>
      </c>
    </row>
    <row r="60" spans="1:9">
      <c r="A60" s="18">
        <v>25872</v>
      </c>
      <c r="B60" s="19">
        <v>5.7204271680015699</v>
      </c>
      <c r="C60" s="20">
        <v>15551.721173964201</v>
      </c>
      <c r="D60" s="19">
        <v>6.169900462368</v>
      </c>
      <c r="E60" s="20">
        <v>22472.7292545614</v>
      </c>
      <c r="F60" s="19">
        <v>6.1816072922485699</v>
      </c>
      <c r="G60" s="20">
        <v>15442.9727849639</v>
      </c>
      <c r="H60" s="19">
        <v>6.08527598763136</v>
      </c>
      <c r="I60" s="20">
        <v>12121.4488483036</v>
      </c>
    </row>
    <row r="61" spans="1:9">
      <c r="A61" s="18">
        <v>25902</v>
      </c>
      <c r="B61" s="19">
        <v>5.7401406797505699</v>
      </c>
      <c r="C61" s="20">
        <v>15605.3149055294</v>
      </c>
      <c r="D61" s="19">
        <v>6.1287646696353901</v>
      </c>
      <c r="E61" s="20">
        <v>22322.899684637199</v>
      </c>
      <c r="F61" s="19">
        <v>6.1668010721544402</v>
      </c>
      <c r="G61" s="20">
        <v>15405.9836908413</v>
      </c>
      <c r="H61" s="19">
        <v>6.0950443166092896</v>
      </c>
      <c r="I61" s="20">
        <v>12140.9066839515</v>
      </c>
    </row>
    <row r="62" spans="1:9">
      <c r="A62" s="18">
        <v>25933</v>
      </c>
      <c r="B62" s="19">
        <v>5.7555462109305804</v>
      </c>
      <c r="C62" s="20">
        <v>15647.1968346952</v>
      </c>
      <c r="D62" s="19">
        <v>5.9957361941947296</v>
      </c>
      <c r="E62" s="20">
        <v>21838.367895192801</v>
      </c>
      <c r="F62" s="19">
        <v>6.1375479561811197</v>
      </c>
      <c r="G62" s="20">
        <v>15332.903171084299</v>
      </c>
      <c r="H62" s="19">
        <v>6.1333630398382697</v>
      </c>
      <c r="I62" s="20">
        <v>12217.2349301143</v>
      </c>
    </row>
    <row r="63" spans="1:9">
      <c r="A63" s="18">
        <v>25964</v>
      </c>
      <c r="B63" s="19">
        <v>5.7620475505197799</v>
      </c>
      <c r="C63" s="20">
        <v>15664.8715672946</v>
      </c>
      <c r="D63" s="19">
        <v>5.8192417813314004</v>
      </c>
      <c r="E63" s="20">
        <v>21195.519411751</v>
      </c>
      <c r="F63" s="19">
        <v>6.1194657651209603</v>
      </c>
      <c r="G63" s="20">
        <v>15287.730003130901</v>
      </c>
      <c r="H63" s="19">
        <v>6.2024430731632298</v>
      </c>
      <c r="I63" s="20">
        <v>12354.837578225801</v>
      </c>
    </row>
    <row r="64" spans="1:9">
      <c r="A64" s="18">
        <v>25992</v>
      </c>
      <c r="B64" s="19">
        <v>5.7643487123767301</v>
      </c>
      <c r="C64" s="20">
        <v>15671.1275734501</v>
      </c>
      <c r="D64" s="19">
        <v>5.6583347247609099</v>
      </c>
      <c r="E64" s="20">
        <v>20609.4450107923</v>
      </c>
      <c r="F64" s="19">
        <v>6.1286319770053597</v>
      </c>
      <c r="G64" s="20">
        <v>15310.629154432399</v>
      </c>
      <c r="H64" s="19">
        <v>6.2875527733339904</v>
      </c>
      <c r="I64" s="20">
        <v>12524.3702139208</v>
      </c>
    </row>
    <row r="65" spans="1:9">
      <c r="A65" s="18">
        <v>26023</v>
      </c>
      <c r="B65" s="19">
        <v>5.7926543260714096</v>
      </c>
      <c r="C65" s="20">
        <v>15748.0800455137</v>
      </c>
      <c r="D65" s="19">
        <v>5.5661888966137001</v>
      </c>
      <c r="E65" s="20">
        <v>20273.8207555033</v>
      </c>
      <c r="F65" s="19">
        <v>6.1634951001186096</v>
      </c>
      <c r="G65" s="20">
        <v>15397.724667942701</v>
      </c>
      <c r="H65" s="19">
        <v>6.3747221784082004</v>
      </c>
      <c r="I65" s="20">
        <v>12698.0056393134</v>
      </c>
    </row>
    <row r="66" spans="1:9">
      <c r="A66" s="18">
        <v>26053</v>
      </c>
      <c r="B66" s="19">
        <v>5.8505806315934503</v>
      </c>
      <c r="C66" s="20">
        <v>15905.560199645601</v>
      </c>
      <c r="D66" s="19">
        <v>5.6047551312233104</v>
      </c>
      <c r="E66" s="20">
        <v>20414.291181895998</v>
      </c>
      <c r="F66" s="19">
        <v>6.2121769246646297</v>
      </c>
      <c r="G66" s="20">
        <v>15519.3422434443</v>
      </c>
      <c r="H66" s="19">
        <v>6.4545569764157804</v>
      </c>
      <c r="I66" s="20">
        <v>12857.031034764799</v>
      </c>
    </row>
    <row r="67" spans="1:9">
      <c r="A67" s="18">
        <v>26084</v>
      </c>
      <c r="B67" s="19">
        <v>5.9152722101237902</v>
      </c>
      <c r="C67" s="20">
        <v>16081.4326235154</v>
      </c>
      <c r="D67" s="19">
        <v>5.7367830286779702</v>
      </c>
      <c r="E67" s="20">
        <v>20895.178549795099</v>
      </c>
      <c r="F67" s="19">
        <v>6.2768374107085503</v>
      </c>
      <c r="G67" s="20">
        <v>15680.8779216313</v>
      </c>
      <c r="H67" s="19">
        <v>6.5050470404941398</v>
      </c>
      <c r="I67" s="20">
        <v>12957.6037500068</v>
      </c>
    </row>
    <row r="68" spans="1:9">
      <c r="A68" s="18">
        <v>26114</v>
      </c>
      <c r="B68" s="19">
        <v>5.9647345367184501</v>
      </c>
      <c r="C68" s="20">
        <v>16215.9023561463</v>
      </c>
      <c r="D68" s="19">
        <v>5.8825499778569599</v>
      </c>
      <c r="E68" s="20">
        <v>21426.1078902509</v>
      </c>
      <c r="F68" s="19">
        <v>6.3485210310803799</v>
      </c>
      <c r="G68" s="20">
        <v>15859.9588865314</v>
      </c>
      <c r="H68" s="19">
        <v>6.4761888292682404</v>
      </c>
      <c r="I68" s="20">
        <v>12900.1201893697</v>
      </c>
    </row>
    <row r="69" spans="1:9">
      <c r="A69" s="18">
        <v>26145</v>
      </c>
      <c r="B69" s="19">
        <v>5.9870526838018598</v>
      </c>
      <c r="C69" s="20">
        <v>16276.577125768799</v>
      </c>
      <c r="D69" s="19">
        <v>5.9586668575455404</v>
      </c>
      <c r="E69" s="20">
        <v>21703.349644696798</v>
      </c>
      <c r="F69" s="19">
        <v>6.4234653996481503</v>
      </c>
      <c r="G69" s="20">
        <v>16047.185895537599</v>
      </c>
      <c r="H69" s="19">
        <v>6.3689703149431098</v>
      </c>
      <c r="I69" s="20">
        <v>12686.5483251478</v>
      </c>
    </row>
    <row r="70" spans="1:9">
      <c r="A70" s="18">
        <v>26176</v>
      </c>
      <c r="B70" s="19">
        <v>5.9942697833065202</v>
      </c>
      <c r="C70" s="20">
        <v>16296.1977442795</v>
      </c>
      <c r="D70" s="19">
        <v>5.9223723863216904</v>
      </c>
      <c r="E70" s="20">
        <v>21571.153699198901</v>
      </c>
      <c r="F70" s="19">
        <v>6.5113909554807403</v>
      </c>
      <c r="G70" s="20">
        <v>16266.8426776059</v>
      </c>
      <c r="H70" s="19">
        <v>6.2590402759678403</v>
      </c>
      <c r="I70" s="20">
        <v>12467.5752913793</v>
      </c>
    </row>
    <row r="71" spans="1:9">
      <c r="A71" s="18">
        <v>26206</v>
      </c>
      <c r="B71" s="19">
        <v>6.0088972764004804</v>
      </c>
      <c r="C71" s="20">
        <v>16335.9644762717</v>
      </c>
      <c r="D71" s="19">
        <v>5.8125882648512901</v>
      </c>
      <c r="E71" s="20">
        <v>21171.2851999739</v>
      </c>
      <c r="F71" s="19">
        <v>6.6019243990536198</v>
      </c>
      <c r="G71" s="20">
        <v>16493.014519188</v>
      </c>
      <c r="H71" s="19">
        <v>6.21211013850274</v>
      </c>
      <c r="I71" s="20">
        <v>12374.093703710399</v>
      </c>
    </row>
    <row r="72" spans="1:9">
      <c r="A72" s="18">
        <v>26237</v>
      </c>
      <c r="B72" s="19">
        <v>6.0380797753537703</v>
      </c>
      <c r="C72" s="20">
        <v>16415.300874332999</v>
      </c>
      <c r="D72" s="19">
        <v>5.6852806129151698</v>
      </c>
      <c r="E72" s="20">
        <v>20707.5904594438</v>
      </c>
      <c r="F72" s="19">
        <v>6.6718777615168001</v>
      </c>
      <c r="G72" s="20">
        <v>16667.772930983301</v>
      </c>
      <c r="H72" s="19">
        <v>6.2383081494452002</v>
      </c>
      <c r="I72" s="20">
        <v>12426.278329389101</v>
      </c>
    </row>
    <row r="73" spans="1:9">
      <c r="A73" s="18">
        <v>26267</v>
      </c>
      <c r="B73" s="19">
        <v>6.0762553985195602</v>
      </c>
      <c r="C73" s="20">
        <v>16519.0862437959</v>
      </c>
      <c r="D73" s="19">
        <v>5.6072944341988604</v>
      </c>
      <c r="E73" s="20">
        <v>20423.540126609601</v>
      </c>
      <c r="F73" s="19">
        <v>6.7223071920046404</v>
      </c>
      <c r="G73" s="20">
        <v>16793.756398674901</v>
      </c>
      <c r="H73" s="19">
        <v>6.3371638141462796</v>
      </c>
      <c r="I73" s="20">
        <v>12623.1919756189</v>
      </c>
    </row>
    <row r="74" spans="1:9">
      <c r="A74" s="18">
        <v>26298</v>
      </c>
      <c r="B74" s="19">
        <v>6.1041284774013498</v>
      </c>
      <c r="C74" s="20">
        <v>16594.8628140238</v>
      </c>
      <c r="D74" s="19">
        <v>5.6125348162172299</v>
      </c>
      <c r="E74" s="20">
        <v>20442.627255649699</v>
      </c>
      <c r="F74" s="19">
        <v>6.7506853068106496</v>
      </c>
      <c r="G74" s="20">
        <v>16864.650978986901</v>
      </c>
      <c r="H74" s="19">
        <v>6.4640749315966302</v>
      </c>
      <c r="I74" s="20">
        <v>12875.990143127199</v>
      </c>
    </row>
    <row r="75" spans="1:9">
      <c r="A75" s="18">
        <v>26329</v>
      </c>
      <c r="B75" s="19">
        <v>6.1254591118468902</v>
      </c>
      <c r="C75" s="20">
        <v>16652.852902808801</v>
      </c>
      <c r="D75" s="19">
        <v>5.7107655055558002</v>
      </c>
      <c r="E75" s="20">
        <v>20800.414500267099</v>
      </c>
      <c r="F75" s="19">
        <v>6.7705877153451297</v>
      </c>
      <c r="G75" s="20">
        <v>16914.3714382174</v>
      </c>
      <c r="H75" s="19">
        <v>6.5729546461171102</v>
      </c>
      <c r="I75" s="20">
        <v>13092.8710032329</v>
      </c>
    </row>
    <row r="76" spans="1:9">
      <c r="A76" s="18">
        <v>26358</v>
      </c>
      <c r="B76" s="19">
        <v>6.1374211304197903</v>
      </c>
      <c r="C76" s="20">
        <v>16685.373197545599</v>
      </c>
      <c r="D76" s="19">
        <v>5.8918687095975901</v>
      </c>
      <c r="E76" s="20">
        <v>21460.0496591142</v>
      </c>
      <c r="F76" s="19">
        <v>6.7815157665494397</v>
      </c>
      <c r="G76" s="20">
        <v>16941.672039721601</v>
      </c>
      <c r="H76" s="19">
        <v>6.64675498149004</v>
      </c>
      <c r="I76" s="20">
        <v>13239.8761665203</v>
      </c>
    </row>
    <row r="77" spans="1:9">
      <c r="A77" s="18">
        <v>26389</v>
      </c>
      <c r="B77" s="19">
        <v>6.1230991145841998</v>
      </c>
      <c r="C77" s="20">
        <v>16646.436944992602</v>
      </c>
      <c r="D77" s="19">
        <v>6.1317496013674297</v>
      </c>
      <c r="E77" s="20">
        <v>22333.771750250999</v>
      </c>
      <c r="F77" s="19">
        <v>6.7749098033473896</v>
      </c>
      <c r="G77" s="20">
        <v>16925.168935411501</v>
      </c>
      <c r="H77" s="19">
        <v>6.6495747288375604</v>
      </c>
      <c r="I77" s="20">
        <v>13245.492908194399</v>
      </c>
    </row>
    <row r="78" spans="1:9">
      <c r="A78" s="18">
        <v>26419</v>
      </c>
      <c r="B78" s="19">
        <v>6.1017580026995004</v>
      </c>
      <c r="C78" s="20">
        <v>16588.418371934</v>
      </c>
      <c r="D78" s="19">
        <v>6.3371181725757904</v>
      </c>
      <c r="E78" s="20">
        <v>23081.7890523633</v>
      </c>
      <c r="F78" s="19">
        <v>6.74809716171624</v>
      </c>
      <c r="G78" s="20">
        <v>16858.185240811199</v>
      </c>
      <c r="H78" s="19">
        <v>6.6099289521416997</v>
      </c>
      <c r="I78" s="20">
        <v>13166.521263318</v>
      </c>
    </row>
    <row r="79" spans="1:9">
      <c r="A79" s="18">
        <v>26450</v>
      </c>
      <c r="B79" s="19">
        <v>6.1001888908415198</v>
      </c>
      <c r="C79" s="20">
        <v>16584.1525383888</v>
      </c>
      <c r="D79" s="19">
        <v>6.4437119972549102</v>
      </c>
      <c r="E79" s="20">
        <v>23470.037481464002</v>
      </c>
      <c r="F79" s="19">
        <v>6.7066566601201201</v>
      </c>
      <c r="G79" s="20">
        <v>16754.658033713102</v>
      </c>
      <c r="H79" s="19">
        <v>6.5791120782992998</v>
      </c>
      <c r="I79" s="20">
        <v>13105.1361822297</v>
      </c>
    </row>
    <row r="80" spans="1:9">
      <c r="A80" s="18">
        <v>26480</v>
      </c>
      <c r="B80" s="19">
        <v>6.1304343001032304</v>
      </c>
      <c r="C80" s="20">
        <v>16666.378595607301</v>
      </c>
      <c r="D80" s="19">
        <v>6.4686837221536697</v>
      </c>
      <c r="E80" s="20">
        <v>23560.992403037199</v>
      </c>
      <c r="F80" s="19">
        <v>6.6688741237379299</v>
      </c>
      <c r="G80" s="20">
        <v>16660.269203508898</v>
      </c>
      <c r="H80" s="19">
        <v>6.6271586077610296</v>
      </c>
      <c r="I80" s="20">
        <v>13200.841545535</v>
      </c>
    </row>
    <row r="81" spans="1:9">
      <c r="A81" s="18">
        <v>26511</v>
      </c>
      <c r="B81" s="19">
        <v>6.1939142916040701</v>
      </c>
      <c r="C81" s="20">
        <v>16838.957163422801</v>
      </c>
      <c r="D81" s="19">
        <v>6.4254129634424197</v>
      </c>
      <c r="E81" s="20">
        <v>23403.386611649101</v>
      </c>
      <c r="F81" s="19">
        <v>6.65894332005933</v>
      </c>
      <c r="G81" s="20">
        <v>16635.459938913002</v>
      </c>
      <c r="H81" s="19">
        <v>6.7480275180143803</v>
      </c>
      <c r="I81" s="20">
        <v>13441.6040542468</v>
      </c>
    </row>
    <row r="82" spans="1:9">
      <c r="A82" s="18">
        <v>26542</v>
      </c>
      <c r="B82" s="19">
        <v>6.2759005100223</v>
      </c>
      <c r="C82" s="20">
        <v>17061.847302830702</v>
      </c>
      <c r="D82" s="19">
        <v>6.3406224335969501</v>
      </c>
      <c r="E82" s="20">
        <v>23094.552679531302</v>
      </c>
      <c r="F82" s="19">
        <v>6.6829313137950397</v>
      </c>
      <c r="G82" s="20">
        <v>16695.387060923898</v>
      </c>
      <c r="H82" s="19">
        <v>6.8838476894774896</v>
      </c>
      <c r="I82" s="20">
        <v>13712.1484411085</v>
      </c>
    </row>
    <row r="83" spans="1:9">
      <c r="A83" s="18">
        <v>26572</v>
      </c>
      <c r="B83" s="19">
        <v>6.3609714937067299</v>
      </c>
      <c r="C83" s="20">
        <v>17293.1237756185</v>
      </c>
      <c r="D83" s="19">
        <v>6.2604318835246699</v>
      </c>
      <c r="E83" s="20">
        <v>22802.473328893499</v>
      </c>
      <c r="F83" s="19">
        <v>6.7531050563365698</v>
      </c>
      <c r="G83" s="20">
        <v>16870.6960291346</v>
      </c>
      <c r="H83" s="19">
        <v>6.9848239779576202</v>
      </c>
      <c r="I83" s="20">
        <v>13913.2862232225</v>
      </c>
    </row>
    <row r="84" spans="1:9">
      <c r="A84" s="18">
        <v>26603</v>
      </c>
      <c r="B84" s="19">
        <v>6.4481136625716999</v>
      </c>
      <c r="C84" s="20">
        <v>17530.031033220399</v>
      </c>
      <c r="D84" s="19">
        <v>6.2141643771185899</v>
      </c>
      <c r="E84" s="20">
        <v>22633.952434417301</v>
      </c>
      <c r="F84" s="19">
        <v>6.8656187236892299</v>
      </c>
      <c r="G84" s="20">
        <v>17151.779155369899</v>
      </c>
      <c r="H84" s="19">
        <v>7.0568304406216704</v>
      </c>
      <c r="I84" s="20">
        <v>14056.7181161561</v>
      </c>
    </row>
    <row r="85" spans="1:9">
      <c r="A85" s="18">
        <v>26633</v>
      </c>
      <c r="B85" s="19">
        <v>6.5452923297140897</v>
      </c>
      <c r="C85" s="20">
        <v>17794.2238095762</v>
      </c>
      <c r="D85" s="19">
        <v>6.2322439503263896</v>
      </c>
      <c r="E85" s="20">
        <v>22699.803959286299</v>
      </c>
      <c r="F85" s="19">
        <v>6.9933948004926298</v>
      </c>
      <c r="G85" s="20">
        <v>17470.991033989001</v>
      </c>
      <c r="H85" s="19">
        <v>7.10110889217927</v>
      </c>
      <c r="I85" s="20">
        <v>14144.917728914599</v>
      </c>
    </row>
    <row r="86" spans="1:9">
      <c r="A86" s="18">
        <v>26664</v>
      </c>
      <c r="B86" s="19">
        <v>6.6435171818516698</v>
      </c>
      <c r="C86" s="20">
        <v>18061.260775162002</v>
      </c>
      <c r="D86" s="19">
        <v>6.3219523424114303</v>
      </c>
      <c r="E86" s="20">
        <v>23026.550301384501</v>
      </c>
      <c r="F86" s="19">
        <v>7.0914358774772701</v>
      </c>
      <c r="G86" s="20">
        <v>17715.9185442792</v>
      </c>
      <c r="H86" s="19">
        <v>7.1491915403093298</v>
      </c>
      <c r="I86" s="20">
        <v>14240.695038108801</v>
      </c>
    </row>
    <row r="87" spans="1:9">
      <c r="A87" s="18">
        <v>26695</v>
      </c>
      <c r="B87" s="19">
        <v>6.7347913885517299</v>
      </c>
      <c r="C87" s="20">
        <v>18309.401512083601</v>
      </c>
      <c r="D87" s="19">
        <v>6.4479783483747903</v>
      </c>
      <c r="E87" s="20">
        <v>23485.5768818492</v>
      </c>
      <c r="F87" s="19">
        <v>7.1411771856870603</v>
      </c>
      <c r="G87" s="20">
        <v>17840.182935829202</v>
      </c>
      <c r="H87" s="19">
        <v>7.2087084132269998</v>
      </c>
      <c r="I87" s="20">
        <v>14359.2485321736</v>
      </c>
    </row>
    <row r="88" spans="1:9">
      <c r="A88" s="18">
        <v>26723</v>
      </c>
      <c r="B88" s="19">
        <v>6.8058064787354402</v>
      </c>
      <c r="C88" s="20">
        <v>18502.4652203078</v>
      </c>
      <c r="D88" s="19">
        <v>6.5641466657267999</v>
      </c>
      <c r="E88" s="20">
        <v>23908.698642035299</v>
      </c>
      <c r="F88" s="19">
        <v>7.1628374269239803</v>
      </c>
      <c r="G88" s="20">
        <v>17894.294835877699</v>
      </c>
      <c r="H88" s="19">
        <v>7.2480563858603704</v>
      </c>
      <c r="I88" s="20">
        <v>14437.626971956701</v>
      </c>
    </row>
    <row r="89" spans="1:9">
      <c r="A89" s="18">
        <v>26754</v>
      </c>
      <c r="B89" s="19">
        <v>6.8605798647323804</v>
      </c>
      <c r="C89" s="20">
        <v>18651.373754891199</v>
      </c>
      <c r="D89" s="19">
        <v>6.6563363003330203</v>
      </c>
      <c r="E89" s="20">
        <v>24244.482454305598</v>
      </c>
      <c r="F89" s="19">
        <v>7.1786640062953202</v>
      </c>
      <c r="G89" s="20">
        <v>17933.833004990702</v>
      </c>
      <c r="H89" s="19">
        <v>7.2660120270210697</v>
      </c>
      <c r="I89" s="20">
        <v>14473.393367155601</v>
      </c>
    </row>
    <row r="90" spans="1:9">
      <c r="A90" s="18">
        <v>26784</v>
      </c>
      <c r="B90" s="19">
        <v>6.9067493198540397</v>
      </c>
      <c r="C90" s="20">
        <v>18776.8913905011</v>
      </c>
      <c r="D90" s="19">
        <v>6.7533948700461801</v>
      </c>
      <c r="E90" s="20">
        <v>24598.000468462</v>
      </c>
      <c r="F90" s="19">
        <v>7.21037765306147</v>
      </c>
      <c r="G90" s="20">
        <v>18013.060455193801</v>
      </c>
      <c r="H90" s="19">
        <v>7.2619959265729097</v>
      </c>
      <c r="I90" s="20">
        <v>14465.393572856799</v>
      </c>
    </row>
    <row r="91" spans="1:9">
      <c r="A91" s="18">
        <v>26815</v>
      </c>
      <c r="B91" s="19">
        <v>6.97080528123844</v>
      </c>
      <c r="C91" s="20">
        <v>18951.035806944801</v>
      </c>
      <c r="D91" s="19">
        <v>6.8891915762087299</v>
      </c>
      <c r="E91" s="20">
        <v>25092.6150298906</v>
      </c>
      <c r="F91" s="19">
        <v>7.29956502506879</v>
      </c>
      <c r="G91" s="20">
        <v>18235.8695230552</v>
      </c>
      <c r="H91" s="19">
        <v>7.2448109896225601</v>
      </c>
      <c r="I91" s="20">
        <v>14431.162367135301</v>
      </c>
    </row>
    <row r="92" spans="1:9">
      <c r="A92" s="18">
        <v>26845</v>
      </c>
      <c r="B92" s="19">
        <v>7.08107013132829</v>
      </c>
      <c r="C92" s="20">
        <v>19250.805064296499</v>
      </c>
      <c r="D92" s="19">
        <v>7.0682171862970202</v>
      </c>
      <c r="E92" s="20">
        <v>25744.682934338201</v>
      </c>
      <c r="F92" s="19">
        <v>7.4506753916944204</v>
      </c>
      <c r="G92" s="20">
        <v>18613.375431955599</v>
      </c>
      <c r="H92" s="19">
        <v>7.2611722088033304</v>
      </c>
      <c r="I92" s="20">
        <v>14463.7527840365</v>
      </c>
    </row>
    <row r="93" spans="1:9">
      <c r="A93" s="18">
        <v>26876</v>
      </c>
      <c r="B93" s="19">
        <v>7.2308201998078996</v>
      </c>
      <c r="C93" s="20">
        <v>19657.9199951191</v>
      </c>
      <c r="D93" s="19">
        <v>7.2638304134633698</v>
      </c>
      <c r="E93" s="20">
        <v>26457.168187468698</v>
      </c>
      <c r="F93" s="19">
        <v>7.6465250741071502</v>
      </c>
      <c r="G93" s="20">
        <v>19102.649689030499</v>
      </c>
      <c r="H93" s="19">
        <v>7.32000209028282</v>
      </c>
      <c r="I93" s="20">
        <v>14580.9378386757</v>
      </c>
    </row>
    <row r="94" spans="1:9">
      <c r="A94" s="18">
        <v>26907</v>
      </c>
      <c r="B94" s="19">
        <v>7.4053307233265704</v>
      </c>
      <c r="C94" s="20">
        <v>20132.349425645902</v>
      </c>
      <c r="D94" s="19">
        <v>7.4507224999199604</v>
      </c>
      <c r="E94" s="20">
        <v>27137.888287310801</v>
      </c>
      <c r="F94" s="19">
        <v>7.86249435785599</v>
      </c>
      <c r="G94" s="20">
        <v>19642.186999254602</v>
      </c>
      <c r="H94" s="19">
        <v>7.4301634300940798</v>
      </c>
      <c r="I94" s="20">
        <v>14800.3716077105</v>
      </c>
    </row>
    <row r="95" spans="1:9">
      <c r="A95" s="18">
        <v>26937</v>
      </c>
      <c r="B95" s="19">
        <v>7.5678464113208097</v>
      </c>
      <c r="C95" s="20">
        <v>20574.1693443084</v>
      </c>
      <c r="D95" s="19">
        <v>7.5880049651042203</v>
      </c>
      <c r="E95" s="20">
        <v>27637.914453097699</v>
      </c>
      <c r="F95" s="19">
        <v>8.0376366079741999</v>
      </c>
      <c r="G95" s="20">
        <v>20079.729676134801</v>
      </c>
      <c r="H95" s="19">
        <v>7.5687676256218497</v>
      </c>
      <c r="I95" s="20">
        <v>15076.4615779378</v>
      </c>
    </row>
    <row r="96" spans="1:9">
      <c r="A96" s="18">
        <v>26968</v>
      </c>
      <c r="B96" s="19">
        <v>7.6847000619840804</v>
      </c>
      <c r="C96" s="20">
        <v>20891.851108257899</v>
      </c>
      <c r="D96" s="19">
        <v>7.6854269717273898</v>
      </c>
      <c r="E96" s="20">
        <v>27992.7562194491</v>
      </c>
      <c r="F96" s="19">
        <v>8.1369359579715503</v>
      </c>
      <c r="G96" s="20">
        <v>20327.800620644099</v>
      </c>
      <c r="H96" s="19">
        <v>7.68283195470707</v>
      </c>
      <c r="I96" s="20">
        <v>15303.6698316362</v>
      </c>
    </row>
    <row r="97" spans="1:9">
      <c r="A97" s="18">
        <v>26998</v>
      </c>
      <c r="B97" s="19">
        <v>7.7261519192403698</v>
      </c>
      <c r="C97" s="20">
        <v>21004.543343865502</v>
      </c>
      <c r="D97" s="19">
        <v>7.7386274668675403</v>
      </c>
      <c r="E97" s="20">
        <v>28186.529252058801</v>
      </c>
      <c r="F97" s="19">
        <v>8.1654314396124903</v>
      </c>
      <c r="G97" s="20">
        <v>20398.988408329598</v>
      </c>
      <c r="H97" s="19">
        <v>7.72478338328522</v>
      </c>
      <c r="I97" s="20">
        <v>15387.234175580001</v>
      </c>
    </row>
    <row r="98" spans="1:9">
      <c r="A98" s="18">
        <v>27029</v>
      </c>
      <c r="B98" s="19">
        <v>7.7073202873882796</v>
      </c>
      <c r="C98" s="20">
        <v>20953.347116868201</v>
      </c>
      <c r="D98" s="19">
        <v>7.7410378912885003</v>
      </c>
      <c r="E98" s="20">
        <v>28195.3087803075</v>
      </c>
      <c r="F98" s="19">
        <v>8.1558922543842005</v>
      </c>
      <c r="G98" s="20">
        <v>20375.157490106099</v>
      </c>
      <c r="H98" s="19">
        <v>7.7139455327591104</v>
      </c>
      <c r="I98" s="20">
        <v>15365.645926986999</v>
      </c>
    </row>
    <row r="99" spans="1:9">
      <c r="A99" s="18">
        <v>27060</v>
      </c>
      <c r="B99" s="19">
        <v>7.6765066629655703</v>
      </c>
      <c r="C99" s="20">
        <v>20869.576293237798</v>
      </c>
      <c r="D99" s="19">
        <v>7.6960281109936801</v>
      </c>
      <c r="E99" s="20">
        <v>28031.368922194299</v>
      </c>
      <c r="F99" s="19">
        <v>8.1576003741983705</v>
      </c>
      <c r="G99" s="20">
        <v>20379.424737531699</v>
      </c>
      <c r="H99" s="19">
        <v>7.70116753158519</v>
      </c>
      <c r="I99" s="20">
        <v>15340.193032503999</v>
      </c>
    </row>
    <row r="100" spans="1:9">
      <c r="A100" s="18">
        <v>27088</v>
      </c>
      <c r="B100" s="19">
        <v>7.6692166408960398</v>
      </c>
      <c r="C100" s="20">
        <v>20849.757425302301</v>
      </c>
      <c r="D100" s="19">
        <v>7.6018286134262301</v>
      </c>
      <c r="E100" s="20">
        <v>27688.264553224199</v>
      </c>
      <c r="F100" s="19">
        <v>8.1991402570676595</v>
      </c>
      <c r="G100" s="20">
        <v>20483.2002202359</v>
      </c>
      <c r="H100" s="19">
        <v>7.7325077810047604</v>
      </c>
      <c r="I100" s="20">
        <v>15402.620641540099</v>
      </c>
    </row>
    <row r="101" spans="1:9">
      <c r="A101" s="18">
        <v>27119</v>
      </c>
      <c r="B101" s="19">
        <v>7.7040632418930102</v>
      </c>
      <c r="C101" s="20">
        <v>20944.492417401601</v>
      </c>
      <c r="D101" s="19">
        <v>7.4884723889684004</v>
      </c>
      <c r="E101" s="20">
        <v>27275.385324929099</v>
      </c>
      <c r="F101" s="19">
        <v>8.2968700641242794</v>
      </c>
      <c r="G101" s="20">
        <v>20727.350111890701</v>
      </c>
      <c r="H101" s="19">
        <v>7.8340758627003497</v>
      </c>
      <c r="I101" s="20">
        <v>15604.9372348048</v>
      </c>
    </row>
    <row r="102" spans="1:9">
      <c r="A102" s="18">
        <v>27149</v>
      </c>
      <c r="B102" s="19">
        <v>7.76924578940391</v>
      </c>
      <c r="C102" s="20">
        <v>21121.699603950299</v>
      </c>
      <c r="D102" s="19">
        <v>7.4239974293404503</v>
      </c>
      <c r="E102" s="20">
        <v>27040.5471261194</v>
      </c>
      <c r="F102" s="19">
        <v>8.4252682128805194</v>
      </c>
      <c r="G102" s="20">
        <v>21048.116058858701</v>
      </c>
      <c r="H102" s="19">
        <v>8.0107795187287003</v>
      </c>
      <c r="I102" s="20">
        <v>15956.9186950064</v>
      </c>
    </row>
    <row r="103" spans="1:9">
      <c r="A103" s="18">
        <v>27180</v>
      </c>
      <c r="B103" s="19">
        <v>7.8407750923656003</v>
      </c>
      <c r="C103" s="20">
        <v>21316.161266123101</v>
      </c>
      <c r="D103" s="19">
        <v>7.4241505393955602</v>
      </c>
      <c r="E103" s="20">
        <v>27041.1048013746</v>
      </c>
      <c r="F103" s="19">
        <v>8.5418698468197594</v>
      </c>
      <c r="G103" s="20">
        <v>21339.411797082699</v>
      </c>
      <c r="H103" s="19">
        <v>8.2265907209917692</v>
      </c>
      <c r="I103" s="20">
        <v>16386.7996822352</v>
      </c>
    </row>
    <row r="104" spans="1:9">
      <c r="A104" s="18">
        <v>27210</v>
      </c>
      <c r="B104" s="19">
        <v>7.8891963780595402</v>
      </c>
      <c r="C104" s="20">
        <v>21447.800794410301</v>
      </c>
      <c r="D104" s="19">
        <v>7.5031425391201196</v>
      </c>
      <c r="E104" s="20">
        <v>27328.8186524997</v>
      </c>
      <c r="F104" s="19">
        <v>8.6091130460681295</v>
      </c>
      <c r="G104" s="20">
        <v>21507.399643426201</v>
      </c>
      <c r="H104" s="19">
        <v>8.3988391254127208</v>
      </c>
      <c r="I104" s="20">
        <v>16729.906589404902</v>
      </c>
    </row>
    <row r="105" spans="1:9">
      <c r="A105" s="18">
        <v>27241</v>
      </c>
      <c r="B105" s="19">
        <v>7.9024433167058401</v>
      </c>
      <c r="C105" s="20">
        <v>21483.814310566599</v>
      </c>
      <c r="D105" s="19">
        <v>7.64976335919867</v>
      </c>
      <c r="E105" s="20">
        <v>27862.858060883002</v>
      </c>
      <c r="F105" s="19">
        <v>8.6137385409712994</v>
      </c>
      <c r="G105" s="20">
        <v>21518.955115737801</v>
      </c>
      <c r="H105" s="19">
        <v>8.4963382250590502</v>
      </c>
      <c r="I105" s="20">
        <v>16924.118051879399</v>
      </c>
    </row>
    <row r="106" spans="1:9">
      <c r="A106" s="18">
        <v>27272</v>
      </c>
      <c r="B106" s="19">
        <v>7.8731791882304503</v>
      </c>
      <c r="C106" s="20">
        <v>21404.255992090999</v>
      </c>
      <c r="D106" s="19">
        <v>7.84506461183416</v>
      </c>
      <c r="E106" s="20">
        <v>28574.207004082898</v>
      </c>
      <c r="F106" s="19">
        <v>8.5532619185305307</v>
      </c>
      <c r="G106" s="20">
        <v>21367.8716207299</v>
      </c>
      <c r="H106" s="19">
        <v>8.5092583726521394</v>
      </c>
      <c r="I106" s="20">
        <v>16949.8540921971</v>
      </c>
    </row>
    <row r="107" spans="1:9">
      <c r="A107" s="18">
        <v>27302</v>
      </c>
      <c r="B107" s="19">
        <v>7.8243170160242101</v>
      </c>
      <c r="C107" s="20">
        <v>21271.417856792999</v>
      </c>
      <c r="D107" s="19">
        <v>8.0300546254967902</v>
      </c>
      <c r="E107" s="20">
        <v>29247.9991531126</v>
      </c>
      <c r="F107" s="19">
        <v>8.4787656543988401</v>
      </c>
      <c r="G107" s="20">
        <v>21181.7640721301</v>
      </c>
      <c r="H107" s="19">
        <v>8.4535457646408396</v>
      </c>
      <c r="I107" s="20">
        <v>16838.878430684399</v>
      </c>
    </row>
    <row r="108" spans="1:9">
      <c r="A108" s="18">
        <v>27333</v>
      </c>
      <c r="B108" s="19">
        <v>7.8107288531873804</v>
      </c>
      <c r="C108" s="20">
        <v>21234.4766785385</v>
      </c>
      <c r="D108" s="19">
        <v>8.1771332673269992</v>
      </c>
      <c r="E108" s="20">
        <v>29783.706093141602</v>
      </c>
      <c r="F108" s="19">
        <v>8.4544772413119595</v>
      </c>
      <c r="G108" s="20">
        <v>21121.086438537699</v>
      </c>
      <c r="H108" s="19">
        <v>8.3984266225790307</v>
      </c>
      <c r="I108" s="20">
        <v>16729.084912293001</v>
      </c>
    </row>
    <row r="109" spans="1:9">
      <c r="A109" s="18">
        <v>27363</v>
      </c>
      <c r="B109" s="19">
        <v>7.8720545361348702</v>
      </c>
      <c r="C109" s="20">
        <v>21401.1984798993</v>
      </c>
      <c r="D109" s="19">
        <v>8.2798788067405997</v>
      </c>
      <c r="E109" s="20">
        <v>30157.937849948499</v>
      </c>
      <c r="F109" s="19">
        <v>8.5048664272913097</v>
      </c>
      <c r="G109" s="20">
        <v>21246.969366867899</v>
      </c>
      <c r="H109" s="19">
        <v>8.4071968179807097</v>
      </c>
      <c r="I109" s="20">
        <v>16746.554534898001</v>
      </c>
    </row>
    <row r="110" spans="1:9">
      <c r="A110" s="18">
        <v>27394</v>
      </c>
      <c r="B110" s="19">
        <v>8.0158480581628595</v>
      </c>
      <c r="C110" s="20">
        <v>21792.119768734199</v>
      </c>
      <c r="D110" s="19">
        <v>8.3569890239000806</v>
      </c>
      <c r="E110" s="20">
        <v>30438.797653693298</v>
      </c>
      <c r="F110" s="19">
        <v>8.6331150072407095</v>
      </c>
      <c r="G110" s="20">
        <v>21567.361659072001</v>
      </c>
      <c r="H110" s="19">
        <v>8.4774796626989595</v>
      </c>
      <c r="I110" s="20">
        <v>16886.553100106401</v>
      </c>
    </row>
    <row r="111" spans="1:9">
      <c r="A111" s="18">
        <v>27425</v>
      </c>
      <c r="B111" s="19">
        <v>8.1917729697863493</v>
      </c>
      <c r="C111" s="20">
        <v>22270.3943962702</v>
      </c>
      <c r="D111" s="19">
        <v>8.4419137643638695</v>
      </c>
      <c r="E111" s="20">
        <v>30748.120423338802</v>
      </c>
      <c r="F111" s="19">
        <v>8.7921492549303704</v>
      </c>
      <c r="G111" s="20">
        <v>21964.663112049799</v>
      </c>
      <c r="H111" s="19">
        <v>8.6146911654109299</v>
      </c>
      <c r="I111" s="20">
        <v>17159.868922577301</v>
      </c>
    </row>
    <row r="112" spans="1:9">
      <c r="A112" s="18">
        <v>27453</v>
      </c>
      <c r="B112" s="19">
        <v>8.3586809745424606</v>
      </c>
      <c r="C112" s="20">
        <v>22724.155396181101</v>
      </c>
      <c r="D112" s="19">
        <v>8.5397067448783499</v>
      </c>
      <c r="E112" s="20">
        <v>31104.313393955199</v>
      </c>
      <c r="F112" s="19">
        <v>8.9375033426653605</v>
      </c>
      <c r="G112" s="20">
        <v>22327.7886091822</v>
      </c>
      <c r="H112" s="19">
        <v>8.8032115078933106</v>
      </c>
      <c r="I112" s="20">
        <v>17535.388404834099</v>
      </c>
    </row>
    <row r="113" spans="1:9">
      <c r="A113" s="18">
        <v>27484</v>
      </c>
      <c r="B113" s="19">
        <v>8.4778894416644395</v>
      </c>
      <c r="C113" s="20">
        <v>23048.239033261001</v>
      </c>
      <c r="D113" s="19">
        <v>8.6127892647930597</v>
      </c>
      <c r="E113" s="20">
        <v>31370.503050223</v>
      </c>
      <c r="F113" s="19">
        <v>9.0439598775594892</v>
      </c>
      <c r="G113" s="20">
        <v>22593.739727302</v>
      </c>
      <c r="H113" s="19">
        <v>8.9881908053649298</v>
      </c>
      <c r="I113" s="20">
        <v>17903.854370363799</v>
      </c>
    </row>
    <row r="114" spans="1:9">
      <c r="A114" s="18">
        <v>27514</v>
      </c>
      <c r="B114" s="19">
        <v>8.5265903052805303</v>
      </c>
      <c r="C114" s="20">
        <v>23180.638630292098</v>
      </c>
      <c r="D114" s="19">
        <v>8.6182675417324006</v>
      </c>
      <c r="E114" s="20">
        <v>31390.456667820301</v>
      </c>
      <c r="F114" s="19">
        <v>9.1053105625841493</v>
      </c>
      <c r="G114" s="20">
        <v>22747.006816973499</v>
      </c>
      <c r="H114" s="19">
        <v>9.1383991827546804</v>
      </c>
      <c r="I114" s="20">
        <v>18203.059068197999</v>
      </c>
    </row>
    <row r="115" spans="1:9">
      <c r="A115" s="18">
        <v>27545</v>
      </c>
      <c r="B115" s="19">
        <v>8.5133271753197004</v>
      </c>
      <c r="C115" s="20">
        <v>23144.581095952901</v>
      </c>
      <c r="D115" s="19">
        <v>8.5614663187027595</v>
      </c>
      <c r="E115" s="20">
        <v>31183.568645191899</v>
      </c>
      <c r="F115" s="19">
        <v>9.1259833844816605</v>
      </c>
      <c r="G115" s="20">
        <v>22798.6519330183</v>
      </c>
      <c r="H115" s="19">
        <v>9.2531124632485504</v>
      </c>
      <c r="I115" s="20">
        <v>18431.559988214402</v>
      </c>
    </row>
    <row r="116" spans="1:9">
      <c r="A116" s="18">
        <v>27575</v>
      </c>
      <c r="B116" s="19">
        <v>8.4866138252500694</v>
      </c>
      <c r="C116" s="20">
        <v>23071.957398507901</v>
      </c>
      <c r="D116" s="19">
        <v>8.4668245081454394</v>
      </c>
      <c r="E116" s="20">
        <v>30838.853232392601</v>
      </c>
      <c r="F116" s="19">
        <v>9.1468554727921507</v>
      </c>
      <c r="G116" s="20">
        <v>22850.7948590415</v>
      </c>
      <c r="H116" s="19">
        <v>9.3509120860502009</v>
      </c>
      <c r="I116" s="20">
        <v>18626.370072026999</v>
      </c>
    </row>
    <row r="117" spans="1:9">
      <c r="A117" s="18">
        <v>27606</v>
      </c>
      <c r="B117" s="19">
        <v>8.4884056241969201</v>
      </c>
      <c r="C117" s="20">
        <v>23076.828635708</v>
      </c>
      <c r="D117" s="19">
        <v>8.3837384405794193</v>
      </c>
      <c r="E117" s="20">
        <v>30536.227491081801</v>
      </c>
      <c r="F117" s="19">
        <v>9.1950418303843602</v>
      </c>
      <c r="G117" s="20">
        <v>22971.174652471</v>
      </c>
      <c r="H117" s="19">
        <v>9.4506064211488301</v>
      </c>
      <c r="I117" s="20">
        <v>18824.954291677899</v>
      </c>
    </row>
    <row r="118" spans="1:9">
      <c r="A118" s="18">
        <v>27637</v>
      </c>
      <c r="B118" s="19">
        <v>8.5286747227565503</v>
      </c>
      <c r="C118" s="20">
        <v>23186.3053888129</v>
      </c>
      <c r="D118" s="19">
        <v>8.3514397205891502</v>
      </c>
      <c r="E118" s="20">
        <v>30418.5853355824</v>
      </c>
      <c r="F118" s="19">
        <v>9.2714584421930404</v>
      </c>
      <c r="G118" s="20">
        <v>23162.0796389395</v>
      </c>
      <c r="H118" s="19">
        <v>9.5485249559223995</v>
      </c>
      <c r="I118" s="20">
        <v>19020.001239913399</v>
      </c>
    </row>
    <row r="119" spans="1:9">
      <c r="A119" s="18">
        <v>27667</v>
      </c>
      <c r="B119" s="19">
        <v>8.6010573954366691</v>
      </c>
      <c r="C119" s="20">
        <v>23383.087046945799</v>
      </c>
      <c r="D119" s="19">
        <v>8.3918273921410105</v>
      </c>
      <c r="E119" s="20">
        <v>30565.6900115075</v>
      </c>
      <c r="F119" s="19">
        <v>9.3751841587244797</v>
      </c>
      <c r="G119" s="20">
        <v>23421.208590645099</v>
      </c>
      <c r="H119" s="19">
        <v>9.6585140928197308</v>
      </c>
      <c r="I119" s="20">
        <v>19239.091992655001</v>
      </c>
    </row>
    <row r="120" spans="1:9">
      <c r="A120" s="18">
        <v>27698</v>
      </c>
      <c r="B120" s="19">
        <v>8.6734551333924692</v>
      </c>
      <c r="C120" s="20">
        <v>23579.9096619792</v>
      </c>
      <c r="D120" s="19">
        <v>8.5188617987455793</v>
      </c>
      <c r="E120" s="20">
        <v>31028.389506102401</v>
      </c>
      <c r="F120" s="19">
        <v>9.4688510702739297</v>
      </c>
      <c r="G120" s="20">
        <v>23655.208503212099</v>
      </c>
      <c r="H120" s="19">
        <v>9.7633991453634206</v>
      </c>
      <c r="I120" s="20">
        <v>19448.015762414001</v>
      </c>
    </row>
    <row r="121" spans="1:9">
      <c r="A121" s="18">
        <v>27728</v>
      </c>
      <c r="B121" s="19">
        <v>8.7356118974912604</v>
      </c>
      <c r="C121" s="20">
        <v>23748.890864947301</v>
      </c>
      <c r="D121" s="19">
        <v>8.7037232484679201</v>
      </c>
      <c r="E121" s="20">
        <v>31701.713384591902</v>
      </c>
      <c r="F121" s="19">
        <v>9.5303629987734002</v>
      </c>
      <c r="G121" s="20">
        <v>23808.8784134569</v>
      </c>
      <c r="H121" s="19">
        <v>9.8435221084601192</v>
      </c>
      <c r="I121" s="20">
        <v>19607.6151627904</v>
      </c>
    </row>
    <row r="122" spans="1:9">
      <c r="A122" s="18">
        <v>27759</v>
      </c>
      <c r="B122" s="19">
        <v>8.7908179801569908</v>
      </c>
      <c r="C122" s="20">
        <v>23898.9757413927</v>
      </c>
      <c r="D122" s="19">
        <v>8.9050431893496196</v>
      </c>
      <c r="E122" s="20">
        <v>32434.984294321101</v>
      </c>
      <c r="F122" s="19">
        <v>9.5613005668100701</v>
      </c>
      <c r="G122" s="20">
        <v>23886.167053552501</v>
      </c>
      <c r="H122" s="19">
        <v>9.9125862788393899</v>
      </c>
      <c r="I122" s="20">
        <v>19745.186213011399</v>
      </c>
    </row>
    <row r="123" spans="1:9">
      <c r="A123" s="18">
        <v>27790</v>
      </c>
      <c r="B123" s="19">
        <v>8.8416737324040504</v>
      </c>
      <c r="C123" s="20">
        <v>24037.233681894399</v>
      </c>
      <c r="D123" s="19">
        <v>9.0794315962781198</v>
      </c>
      <c r="E123" s="20">
        <v>33070.162037939699</v>
      </c>
      <c r="F123" s="19">
        <v>9.5725579809071899</v>
      </c>
      <c r="G123" s="20">
        <v>23914.290473775101</v>
      </c>
      <c r="H123" s="19">
        <v>9.9728195942988798</v>
      </c>
      <c r="I123" s="20">
        <v>19865.1668110631</v>
      </c>
    </row>
    <row r="124" spans="1:9">
      <c r="A124" s="18">
        <v>27819</v>
      </c>
      <c r="B124" s="19">
        <v>8.9014893691596892</v>
      </c>
      <c r="C124" s="20">
        <v>24199.850227363298</v>
      </c>
      <c r="D124" s="19">
        <v>9.1986452493141293</v>
      </c>
      <c r="E124" s="20">
        <v>33504.375874040597</v>
      </c>
      <c r="F124" s="19">
        <v>9.58968439974349</v>
      </c>
      <c r="G124" s="20">
        <v>23957.075918965798</v>
      </c>
      <c r="H124" s="19">
        <v>10.0577203275936</v>
      </c>
      <c r="I124" s="20">
        <v>20034.283199195299</v>
      </c>
    </row>
    <row r="125" spans="1:9">
      <c r="A125" s="18">
        <v>27850</v>
      </c>
      <c r="B125" s="19">
        <v>8.9726599597954397</v>
      </c>
      <c r="C125" s="20">
        <v>24393.3366836799</v>
      </c>
      <c r="D125" s="19">
        <v>9.2630294103558892</v>
      </c>
      <c r="E125" s="20">
        <v>33738.8833556764</v>
      </c>
      <c r="F125" s="19">
        <v>9.6292139706349609</v>
      </c>
      <c r="G125" s="20">
        <v>24055.8292137996</v>
      </c>
      <c r="H125" s="19">
        <v>10.1950914833648</v>
      </c>
      <c r="I125" s="20">
        <v>20307.917039517</v>
      </c>
    </row>
    <row r="126" spans="1:9">
      <c r="A126" s="18">
        <v>27880</v>
      </c>
      <c r="B126" s="19">
        <v>9.0532462191631797</v>
      </c>
      <c r="C126" s="20">
        <v>24612.420853329</v>
      </c>
      <c r="D126" s="19">
        <v>9.2567077985083692</v>
      </c>
      <c r="E126" s="20">
        <v>33715.858045565103</v>
      </c>
      <c r="F126" s="19">
        <v>9.7093181865809992</v>
      </c>
      <c r="G126" s="20">
        <v>24255.946621511201</v>
      </c>
      <c r="H126" s="19">
        <v>10.340412532350401</v>
      </c>
      <c r="I126" s="20">
        <v>20597.3865172269</v>
      </c>
    </row>
    <row r="127" spans="1:9">
      <c r="A127" s="18">
        <v>27911</v>
      </c>
      <c r="B127" s="19">
        <v>9.1155445999492795</v>
      </c>
      <c r="C127" s="20">
        <v>24781.787059579201</v>
      </c>
      <c r="D127" s="19">
        <v>9.1968557706411502</v>
      </c>
      <c r="E127" s="20">
        <v>33497.858026634502</v>
      </c>
      <c r="F127" s="19">
        <v>9.8149985146922702</v>
      </c>
      <c r="G127" s="20">
        <v>24519.958609619</v>
      </c>
      <c r="H127" s="19">
        <v>10.428845973337699</v>
      </c>
      <c r="I127" s="20">
        <v>20773.539814725002</v>
      </c>
    </row>
    <row r="128" spans="1:9">
      <c r="A128" s="18">
        <v>27941</v>
      </c>
      <c r="B128" s="19">
        <v>9.1387451850194701</v>
      </c>
      <c r="C128" s="20">
        <v>24844.8608510091</v>
      </c>
      <c r="D128" s="19">
        <v>9.1068472844662693</v>
      </c>
      <c r="E128" s="20">
        <v>33170.018646930002</v>
      </c>
      <c r="F128" s="19">
        <v>9.92218295050146</v>
      </c>
      <c r="G128" s="20">
        <v>24787.728179395501</v>
      </c>
      <c r="H128" s="19">
        <v>10.420240071461199</v>
      </c>
      <c r="I128" s="20">
        <v>20756.397453457899</v>
      </c>
    </row>
    <row r="129" spans="1:9">
      <c r="A129" s="18">
        <v>27972</v>
      </c>
      <c r="B129" s="19">
        <v>9.1283149964563304</v>
      </c>
      <c r="C129" s="20">
        <v>24816.5050342908</v>
      </c>
      <c r="D129" s="19">
        <v>9.0555742831512909</v>
      </c>
      <c r="E129" s="20">
        <v>32983.266156569996</v>
      </c>
      <c r="F129" s="19">
        <v>9.9992078711775108</v>
      </c>
      <c r="G129" s="20">
        <v>24980.152851091501</v>
      </c>
      <c r="H129" s="19">
        <v>10.292383857248099</v>
      </c>
      <c r="I129" s="20">
        <v>20501.7167185707</v>
      </c>
    </row>
    <row r="130" spans="1:9">
      <c r="A130" s="18">
        <v>28003</v>
      </c>
      <c r="B130" s="19">
        <v>9.1152406181181007</v>
      </c>
      <c r="C130" s="20">
        <v>24780.9606456521</v>
      </c>
      <c r="D130" s="19">
        <v>9.0909068304479508</v>
      </c>
      <c r="E130" s="20">
        <v>33111.9584708326</v>
      </c>
      <c r="F130" s="19">
        <v>10.0346736791839</v>
      </c>
      <c r="G130" s="20">
        <v>25068.753999942499</v>
      </c>
      <c r="H130" s="19">
        <v>10.090985268162999</v>
      </c>
      <c r="I130" s="20">
        <v>20100.544659870699</v>
      </c>
    </row>
    <row r="131" spans="1:9">
      <c r="A131" s="18">
        <v>28033</v>
      </c>
      <c r="B131" s="19">
        <v>9.1023744417084895</v>
      </c>
      <c r="C131" s="20">
        <v>24745.982280886499</v>
      </c>
      <c r="D131" s="19">
        <v>9.20524282982141</v>
      </c>
      <c r="E131" s="20">
        <v>33528.406349309902</v>
      </c>
      <c r="F131" s="19">
        <v>10.0067989054957</v>
      </c>
      <c r="G131" s="20">
        <v>24999.116873043</v>
      </c>
      <c r="H131" s="19">
        <v>9.91480252277875</v>
      </c>
      <c r="I131" s="20">
        <v>19749.6008176408</v>
      </c>
    </row>
    <row r="132" spans="1:9">
      <c r="A132" s="18">
        <v>28064</v>
      </c>
      <c r="B132" s="19">
        <v>9.0848850095534495</v>
      </c>
      <c r="C132" s="20">
        <v>24698.434997374599</v>
      </c>
      <c r="D132" s="19">
        <v>9.3251478889712001</v>
      </c>
      <c r="E132" s="20">
        <v>33965.138505194802</v>
      </c>
      <c r="F132" s="19">
        <v>9.9420007786434006</v>
      </c>
      <c r="G132" s="20">
        <v>24837.237338775001</v>
      </c>
      <c r="H132" s="19">
        <v>9.8336335590769508</v>
      </c>
      <c r="I132" s="20">
        <v>19587.917856410899</v>
      </c>
    </row>
    <row r="133" spans="1:9">
      <c r="A133" s="18">
        <v>28094</v>
      </c>
      <c r="B133" s="19">
        <v>9.0657238110452596</v>
      </c>
      <c r="C133" s="20">
        <v>24646.342800794398</v>
      </c>
      <c r="D133" s="19">
        <v>9.3908901095774393</v>
      </c>
      <c r="E133" s="20">
        <v>34204.5924693696</v>
      </c>
      <c r="F133" s="19">
        <v>9.8850540270653404</v>
      </c>
      <c r="G133" s="20">
        <v>24694.9722136651</v>
      </c>
      <c r="H133" s="19">
        <v>9.8806445264908405</v>
      </c>
      <c r="I133" s="20">
        <v>19681.560451746798</v>
      </c>
    </row>
    <row r="134" spans="1:9">
      <c r="A134" s="18">
        <v>28125</v>
      </c>
      <c r="B134" s="19">
        <v>9.0455073296277906</v>
      </c>
      <c r="C134" s="20">
        <v>24591.381681128099</v>
      </c>
      <c r="D134" s="19">
        <v>9.3775783242743795</v>
      </c>
      <c r="E134" s="20">
        <v>34156.1067362795</v>
      </c>
      <c r="F134" s="19">
        <v>9.8558894787326405</v>
      </c>
      <c r="G134" s="20">
        <v>24622.112954754801</v>
      </c>
      <c r="H134" s="19">
        <v>10.0218135901202</v>
      </c>
      <c r="I134" s="20">
        <v>19962.759461820398</v>
      </c>
    </row>
    <row r="135" spans="1:9">
      <c r="A135" s="18">
        <v>28156</v>
      </c>
      <c r="B135" s="19">
        <v>9.0530752896222904</v>
      </c>
      <c r="C135" s="20">
        <v>24611.9561592629</v>
      </c>
      <c r="D135" s="19">
        <v>9.2835439485794105</v>
      </c>
      <c r="E135" s="20">
        <v>33813.603793403301</v>
      </c>
      <c r="F135" s="19">
        <v>9.8610816421909693</v>
      </c>
      <c r="G135" s="20">
        <v>24635.084085917199</v>
      </c>
      <c r="H135" s="19">
        <v>10.1951231700034</v>
      </c>
      <c r="I135" s="20">
        <v>20307.980157109199</v>
      </c>
    </row>
    <row r="136" spans="1:9">
      <c r="A136" s="18">
        <v>28184</v>
      </c>
      <c r="B136" s="19">
        <v>9.0857624061480795</v>
      </c>
      <c r="C136" s="20">
        <v>24700.820313505399</v>
      </c>
      <c r="D136" s="19">
        <v>9.1419012910829398</v>
      </c>
      <c r="E136" s="20">
        <v>33297.696427923198</v>
      </c>
      <c r="F136" s="19">
        <v>9.8872394033156308</v>
      </c>
      <c r="G136" s="20">
        <v>24700.431749407599</v>
      </c>
      <c r="H136" s="19">
        <v>10.3255723515397</v>
      </c>
      <c r="I136" s="20">
        <v>20567.825903548601</v>
      </c>
    </row>
    <row r="137" spans="1:9">
      <c r="A137" s="18">
        <v>28215</v>
      </c>
      <c r="B137" s="19">
        <v>9.1348885596242209</v>
      </c>
      <c r="C137" s="20">
        <v>24834.376116030799</v>
      </c>
      <c r="D137" s="19">
        <v>9.0092123925490206</v>
      </c>
      <c r="E137" s="20">
        <v>32814.401484993999</v>
      </c>
      <c r="F137" s="19">
        <v>9.9079368426710204</v>
      </c>
      <c r="G137" s="20">
        <v>24752.13836511</v>
      </c>
      <c r="H137" s="19">
        <v>10.364794846648699</v>
      </c>
      <c r="I137" s="20">
        <v>20645.954400782401</v>
      </c>
    </row>
    <row r="138" spans="1:9">
      <c r="A138" s="18">
        <v>28245</v>
      </c>
      <c r="B138" s="19">
        <v>9.1862762990375</v>
      </c>
      <c r="C138" s="20">
        <v>24974.080332454701</v>
      </c>
      <c r="D138" s="19">
        <v>8.9275246204676506</v>
      </c>
      <c r="E138" s="20">
        <v>32516.8687781716</v>
      </c>
      <c r="F138" s="19">
        <v>9.8930503083938408</v>
      </c>
      <c r="G138" s="20">
        <v>24714.948629037099</v>
      </c>
      <c r="H138" s="19">
        <v>10.293713832392999</v>
      </c>
      <c r="I138" s="20">
        <v>20504.365937064798</v>
      </c>
    </row>
    <row r="139" spans="1:9">
      <c r="A139" s="18">
        <v>28276</v>
      </c>
      <c r="B139" s="19">
        <v>9.2410328763378207</v>
      </c>
      <c r="C139" s="20">
        <v>25122.943170422201</v>
      </c>
      <c r="D139" s="19">
        <v>8.9245168700384596</v>
      </c>
      <c r="E139" s="20">
        <v>32505.913599644398</v>
      </c>
      <c r="F139" s="19">
        <v>9.8298053449942806</v>
      </c>
      <c r="G139" s="20">
        <v>24556.949228170899</v>
      </c>
      <c r="H139" s="19">
        <v>10.141028830578</v>
      </c>
      <c r="I139" s="20">
        <v>20200.227974683999</v>
      </c>
    </row>
    <row r="140" spans="1:9">
      <c r="A140" s="18">
        <v>28306</v>
      </c>
      <c r="B140" s="19">
        <v>9.2748718140134194</v>
      </c>
      <c r="C140" s="20">
        <v>25214.938699444501</v>
      </c>
      <c r="D140" s="19">
        <v>8.9765896575873292</v>
      </c>
      <c r="E140" s="20">
        <v>32695.579164470499</v>
      </c>
      <c r="F140" s="19">
        <v>9.7258432801936596</v>
      </c>
      <c r="G140" s="20">
        <v>24297.229828105199</v>
      </c>
      <c r="H140" s="19">
        <v>9.97083006252522</v>
      </c>
      <c r="I140" s="20">
        <v>19861.203801386098</v>
      </c>
    </row>
    <row r="141" spans="1:9">
      <c r="A141" s="18">
        <v>28337</v>
      </c>
      <c r="B141" s="19">
        <v>9.2668521074412293</v>
      </c>
      <c r="C141" s="20">
        <v>25193.136089806299</v>
      </c>
      <c r="D141" s="19">
        <v>9.0269341304105204</v>
      </c>
      <c r="E141" s="20">
        <v>32878.9496603351</v>
      </c>
      <c r="F141" s="19">
        <v>9.6013262946430906</v>
      </c>
      <c r="G141" s="20">
        <v>23986.159854195001</v>
      </c>
      <c r="H141" s="19">
        <v>9.8542977101894103</v>
      </c>
      <c r="I141" s="20">
        <v>19629.0794160859</v>
      </c>
    </row>
    <row r="142" spans="1:9">
      <c r="A142" s="18">
        <v>28368</v>
      </c>
      <c r="B142" s="19">
        <v>9.2277119523019895</v>
      </c>
      <c r="C142" s="20">
        <v>25086.728515414699</v>
      </c>
      <c r="D142" s="19">
        <v>9.0482281568340994</v>
      </c>
      <c r="E142" s="20">
        <v>32956.509240667903</v>
      </c>
      <c r="F142" s="19">
        <v>9.4988145297488593</v>
      </c>
      <c r="G142" s="20">
        <v>23730.063612464201</v>
      </c>
      <c r="H142" s="19">
        <v>9.8578773131237796</v>
      </c>
      <c r="I142" s="20">
        <v>19636.209737529702</v>
      </c>
    </row>
    <row r="143" spans="1:9">
      <c r="A143" s="18">
        <v>28398</v>
      </c>
      <c r="B143" s="19">
        <v>9.2082774549006103</v>
      </c>
      <c r="C143" s="20">
        <v>25033.893320443</v>
      </c>
      <c r="D143" s="19">
        <v>9.05180061037629</v>
      </c>
      <c r="E143" s="20">
        <v>32969.521246569398</v>
      </c>
      <c r="F143" s="19">
        <v>9.4595122669230491</v>
      </c>
      <c r="G143" s="20">
        <v>23631.878181634998</v>
      </c>
      <c r="H143" s="19">
        <v>9.9836636235453202</v>
      </c>
      <c r="I143" s="20">
        <v>19886.767367239601</v>
      </c>
    </row>
    <row r="144" spans="1:9">
      <c r="A144" s="18">
        <v>28429</v>
      </c>
      <c r="B144" s="19">
        <v>9.2386590282957997</v>
      </c>
      <c r="C144" s="20">
        <v>25116.489557470799</v>
      </c>
      <c r="D144" s="19">
        <v>9.0138707286328597</v>
      </c>
      <c r="E144" s="20">
        <v>32831.368618617496</v>
      </c>
      <c r="F144" s="19">
        <v>9.4994790649887495</v>
      </c>
      <c r="G144" s="20">
        <v>23731.7237631563</v>
      </c>
      <c r="H144" s="19">
        <v>10.194264459810499</v>
      </c>
      <c r="I144" s="20">
        <v>20306.269665802</v>
      </c>
    </row>
    <row r="145" spans="1:9">
      <c r="A145" s="18">
        <v>28459</v>
      </c>
      <c r="B145" s="19">
        <v>9.3114617588813395</v>
      </c>
      <c r="C145" s="20">
        <v>25314.413197352598</v>
      </c>
      <c r="D145" s="19">
        <v>8.9336514630886992</v>
      </c>
      <c r="E145" s="20">
        <v>32539.184677147299</v>
      </c>
      <c r="F145" s="19">
        <v>9.6063257234623194</v>
      </c>
      <c r="G145" s="20">
        <v>23998.6494931425</v>
      </c>
      <c r="H145" s="19">
        <v>10.404589885512401</v>
      </c>
      <c r="I145" s="20">
        <v>20725.2233655727</v>
      </c>
    </row>
    <row r="146" spans="1:9">
      <c r="A146" s="18">
        <v>28490</v>
      </c>
      <c r="B146" s="19">
        <v>9.3838762460748999</v>
      </c>
      <c r="C146" s="20">
        <v>25511.2813473553</v>
      </c>
      <c r="D146" s="19">
        <v>8.8380994558485906</v>
      </c>
      <c r="E146" s="20">
        <v>32191.1540400999</v>
      </c>
      <c r="F146" s="19">
        <v>9.7433134944753004</v>
      </c>
      <c r="G146" s="20">
        <v>24340.874147607199</v>
      </c>
      <c r="H146" s="19">
        <v>10.5031282206188</v>
      </c>
      <c r="I146" s="20">
        <v>20921.504913199598</v>
      </c>
    </row>
    <row r="147" spans="1:9">
      <c r="A147" s="18">
        <v>28521</v>
      </c>
      <c r="B147" s="19">
        <v>9.4272789114304398</v>
      </c>
      <c r="C147" s="20">
        <v>25629.277107111098</v>
      </c>
      <c r="D147" s="19">
        <v>8.7740589574212606</v>
      </c>
      <c r="E147" s="20">
        <v>31957.8982864192</v>
      </c>
      <c r="F147" s="19">
        <v>9.8685455682947598</v>
      </c>
      <c r="G147" s="20">
        <v>24653.7305644527</v>
      </c>
      <c r="H147" s="19">
        <v>10.4415077523102</v>
      </c>
      <c r="I147" s="20">
        <v>20798.761202621899</v>
      </c>
    </row>
    <row r="148" spans="1:9">
      <c r="A148" s="18">
        <v>28549</v>
      </c>
      <c r="B148" s="19">
        <v>9.4367169788921608</v>
      </c>
      <c r="C148" s="20">
        <v>25654.935714287702</v>
      </c>
      <c r="D148" s="19">
        <v>8.8001968873796397</v>
      </c>
      <c r="E148" s="20">
        <v>32053.1008957339</v>
      </c>
      <c r="F148" s="19">
        <v>9.9397750160537193</v>
      </c>
      <c r="G148" s="20">
        <v>24831.676909347301</v>
      </c>
      <c r="H148" s="19">
        <v>10.233500448550799</v>
      </c>
      <c r="I148" s="20">
        <v>20384.425041416001</v>
      </c>
    </row>
    <row r="149" spans="1:9">
      <c r="A149" s="18">
        <v>28580</v>
      </c>
      <c r="B149" s="19">
        <v>9.4311231722920805</v>
      </c>
      <c r="C149" s="20">
        <v>25639.7282275055</v>
      </c>
      <c r="D149" s="19">
        <v>8.9321250667905598</v>
      </c>
      <c r="E149" s="20">
        <v>32533.625058973099</v>
      </c>
      <c r="F149" s="19">
        <v>9.95046584277015</v>
      </c>
      <c r="G149" s="20">
        <v>24858.3848735102</v>
      </c>
      <c r="H149" s="19">
        <v>9.9471910325784805</v>
      </c>
      <c r="I149" s="20">
        <v>19814.116488845899</v>
      </c>
    </row>
    <row r="150" spans="1:9">
      <c r="A150" s="18">
        <v>28610</v>
      </c>
      <c r="B150" s="19">
        <v>9.4271042418563198</v>
      </c>
      <c r="C150" s="20">
        <v>25628.802245281</v>
      </c>
      <c r="D150" s="19">
        <v>9.1356174344354706</v>
      </c>
      <c r="E150" s="20">
        <v>33274.808634193898</v>
      </c>
      <c r="F150" s="19">
        <v>9.9166137004192194</v>
      </c>
      <c r="G150" s="20">
        <v>24773.8150054609</v>
      </c>
      <c r="H150" s="19">
        <v>9.68029628192369</v>
      </c>
      <c r="I150" s="20">
        <v>19282.4806066741</v>
      </c>
    </row>
    <row r="151" spans="1:9">
      <c r="A151" s="18">
        <v>28641</v>
      </c>
      <c r="B151" s="19">
        <v>9.4322612311445102</v>
      </c>
      <c r="C151" s="20">
        <v>25642.822187699901</v>
      </c>
      <c r="D151" s="19">
        <v>9.3624473645620796</v>
      </c>
      <c r="E151" s="20">
        <v>34100.994994517998</v>
      </c>
      <c r="F151" s="19">
        <v>9.8705006202285901</v>
      </c>
      <c r="G151" s="20">
        <v>24658.614700953101</v>
      </c>
      <c r="H151" s="19">
        <v>9.5268435485931704</v>
      </c>
      <c r="I151" s="20">
        <v>18976.813376218401</v>
      </c>
    </row>
    <row r="152" spans="1:9">
      <c r="A152" s="18">
        <v>28671</v>
      </c>
      <c r="B152" s="19">
        <v>9.4586783601300493</v>
      </c>
      <c r="C152" s="20">
        <v>25714.640569812698</v>
      </c>
      <c r="D152" s="19">
        <v>9.5668572887780297</v>
      </c>
      <c r="E152" s="20">
        <v>34845.520601028002</v>
      </c>
      <c r="F152" s="19">
        <v>9.8409317545324004</v>
      </c>
      <c r="G152" s="20">
        <v>24584.745371078101</v>
      </c>
      <c r="H152" s="19">
        <v>9.50966755077458</v>
      </c>
      <c r="I152" s="20">
        <v>18942.599976629001</v>
      </c>
    </row>
    <row r="153" spans="1:9">
      <c r="A153" s="18">
        <v>28702</v>
      </c>
      <c r="B153" s="19">
        <v>9.5329807858866609</v>
      </c>
      <c r="C153" s="20">
        <v>25916.641324997501</v>
      </c>
      <c r="D153" s="19">
        <v>9.7188911732319507</v>
      </c>
      <c r="E153" s="20">
        <v>35399.276102221404</v>
      </c>
      <c r="F153" s="19">
        <v>9.8701936380678408</v>
      </c>
      <c r="G153" s="20">
        <v>24657.847794074401</v>
      </c>
      <c r="H153" s="19">
        <v>9.6292577730292308</v>
      </c>
      <c r="I153" s="20">
        <v>19180.815427294401</v>
      </c>
    </row>
    <row r="154" spans="1:9">
      <c r="A154" s="18">
        <v>28733</v>
      </c>
      <c r="B154" s="19">
        <v>9.6433696297924598</v>
      </c>
      <c r="C154" s="20">
        <v>26216.747675576</v>
      </c>
      <c r="D154" s="19">
        <v>9.7823504160681303</v>
      </c>
      <c r="E154" s="20">
        <v>35630.414739166197</v>
      </c>
      <c r="F154" s="19">
        <v>9.9636537046481095</v>
      </c>
      <c r="G154" s="20">
        <v>24891.330963814002</v>
      </c>
      <c r="H154" s="19">
        <v>9.8154779647674193</v>
      </c>
      <c r="I154" s="20">
        <v>19551.753168370298</v>
      </c>
    </row>
    <row r="155" spans="1:9">
      <c r="A155" s="18">
        <v>28763</v>
      </c>
      <c r="B155" s="19">
        <v>9.7587087917088695</v>
      </c>
      <c r="C155" s="20">
        <v>26530.3121059732</v>
      </c>
      <c r="D155" s="19">
        <v>9.75952063012131</v>
      </c>
      <c r="E155" s="20">
        <v>35547.261436831497</v>
      </c>
      <c r="F155" s="19">
        <v>10.090046719766599</v>
      </c>
      <c r="G155" s="20">
        <v>25207.087659508899</v>
      </c>
      <c r="H155" s="19">
        <v>9.9557318988107806</v>
      </c>
      <c r="I155" s="20">
        <v>19831.129303608199</v>
      </c>
    </row>
    <row r="156" spans="1:9">
      <c r="A156" s="18">
        <v>28794</v>
      </c>
      <c r="B156" s="19">
        <v>9.8609252086471706</v>
      </c>
      <c r="C156" s="20">
        <v>26808.200656764999</v>
      </c>
      <c r="D156" s="19">
        <v>9.7146437572989903</v>
      </c>
      <c r="E156" s="20">
        <v>35383.805669776797</v>
      </c>
      <c r="F156" s="19">
        <v>10.214286961641101</v>
      </c>
      <c r="G156" s="20">
        <v>25517.4662687214</v>
      </c>
      <c r="H156" s="19">
        <v>9.9800785276306101</v>
      </c>
      <c r="I156" s="20">
        <v>19879.626104158899</v>
      </c>
    </row>
    <row r="157" spans="1:9">
      <c r="A157" s="18">
        <v>28824</v>
      </c>
      <c r="B157" s="19">
        <v>9.9559578247893104</v>
      </c>
      <c r="C157" s="20">
        <v>27066.559115892302</v>
      </c>
      <c r="D157" s="19">
        <v>9.7084577717150609</v>
      </c>
      <c r="E157" s="20">
        <v>35361.274353421199</v>
      </c>
      <c r="F157" s="19">
        <v>10.309178000226</v>
      </c>
      <c r="G157" s="20">
        <v>25754.524311577301</v>
      </c>
      <c r="H157" s="19">
        <v>9.88860945404749</v>
      </c>
      <c r="I157" s="20">
        <v>19697.426036504901</v>
      </c>
    </row>
    <row r="158" spans="1:9">
      <c r="A158" s="18">
        <v>28855</v>
      </c>
      <c r="B158" s="19">
        <v>10.0479691399246</v>
      </c>
      <c r="C158" s="20">
        <v>27316.703777437499</v>
      </c>
      <c r="D158" s="19">
        <v>9.7456165187406896</v>
      </c>
      <c r="E158" s="20">
        <v>35496.618264792101</v>
      </c>
      <c r="F158" s="19">
        <v>10.3724468884785</v>
      </c>
      <c r="G158" s="20">
        <v>25912.583481826201</v>
      </c>
      <c r="H158" s="19">
        <v>9.7717567497831705</v>
      </c>
      <c r="I158" s="20">
        <v>19464.663532321902</v>
      </c>
    </row>
    <row r="159" spans="1:9">
      <c r="A159" s="18">
        <v>28886</v>
      </c>
      <c r="B159" s="19">
        <v>10.129562164958401</v>
      </c>
      <c r="C159" s="20">
        <v>27538.524969771599</v>
      </c>
      <c r="D159" s="19">
        <v>9.8281384587501499</v>
      </c>
      <c r="E159" s="20">
        <v>35797.189275087097</v>
      </c>
      <c r="F159" s="19">
        <v>10.4190594014374</v>
      </c>
      <c r="G159" s="20">
        <v>26029.031475856202</v>
      </c>
      <c r="H159" s="19">
        <v>9.6949345818907595</v>
      </c>
      <c r="I159" s="20">
        <v>19311.6390876761</v>
      </c>
    </row>
    <row r="160" spans="1:9">
      <c r="A160" s="18">
        <v>28914</v>
      </c>
      <c r="B160" s="19">
        <v>10.201816932341201</v>
      </c>
      <c r="C160" s="20">
        <v>27734.958900809499</v>
      </c>
      <c r="D160" s="19">
        <v>9.9394640258943792</v>
      </c>
      <c r="E160" s="20">
        <v>36202.672207073098</v>
      </c>
      <c r="F160" s="19">
        <v>10.4664493775847</v>
      </c>
      <c r="G160" s="20">
        <v>26147.421738667101</v>
      </c>
      <c r="H160" s="19">
        <v>9.7252624802760401</v>
      </c>
      <c r="I160" s="20">
        <v>19372.050163476299</v>
      </c>
    </row>
    <row r="161" spans="1:9">
      <c r="A161" s="18">
        <v>28945</v>
      </c>
      <c r="B161" s="19">
        <v>10.282371141437901</v>
      </c>
      <c r="C161" s="20">
        <v>27953.955937651299</v>
      </c>
      <c r="D161" s="19">
        <v>10.0366724886164</v>
      </c>
      <c r="E161" s="20">
        <v>36556.736178984604</v>
      </c>
      <c r="F161" s="19">
        <v>10.541064375108601</v>
      </c>
      <c r="G161" s="20">
        <v>26333.8259085918</v>
      </c>
      <c r="H161" s="19">
        <v>9.8831801612682106</v>
      </c>
      <c r="I161" s="20">
        <v>19686.611260833201</v>
      </c>
    </row>
    <row r="162" spans="1:9">
      <c r="A162" s="18">
        <v>28975</v>
      </c>
      <c r="B162" s="19">
        <v>10.3817869835264</v>
      </c>
      <c r="C162" s="20">
        <v>28224.230763469099</v>
      </c>
      <c r="D162" s="19">
        <v>10.1251362235963</v>
      </c>
      <c r="E162" s="20">
        <v>36878.9490861741</v>
      </c>
      <c r="F162" s="19">
        <v>10.6594503108059</v>
      </c>
      <c r="G162" s="20">
        <v>26629.579212977202</v>
      </c>
      <c r="H162" s="19">
        <v>10.135562269287</v>
      </c>
      <c r="I162" s="20">
        <v>20189.338962714799</v>
      </c>
    </row>
    <row r="163" spans="1:9">
      <c r="A163" s="18">
        <v>29006</v>
      </c>
      <c r="B163" s="19">
        <v>10.507360481411601</v>
      </c>
      <c r="C163" s="20">
        <v>28565.618559973798</v>
      </c>
      <c r="D163" s="19">
        <v>10.2215679873522</v>
      </c>
      <c r="E163" s="20">
        <v>37230.184074752098</v>
      </c>
      <c r="F163" s="19">
        <v>10.8170049858713</v>
      </c>
      <c r="G163" s="20">
        <v>27023.184378130602</v>
      </c>
      <c r="H163" s="19">
        <v>10.4387051123757</v>
      </c>
      <c r="I163" s="20">
        <v>20793.178537731201</v>
      </c>
    </row>
    <row r="164" spans="1:9">
      <c r="A164" s="18">
        <v>29036</v>
      </c>
      <c r="B164" s="19">
        <v>10.6587155138737</v>
      </c>
      <c r="C164" s="20">
        <v>28977.096792979501</v>
      </c>
      <c r="D164" s="19">
        <v>10.3327006485056</v>
      </c>
      <c r="E164" s="20">
        <v>37634.964382095997</v>
      </c>
      <c r="F164" s="19">
        <v>10.9718397599138</v>
      </c>
      <c r="G164" s="20">
        <v>27409.9946507118</v>
      </c>
      <c r="H164" s="19">
        <v>10.7492635529944</v>
      </c>
      <c r="I164" s="20">
        <v>21411.7894700898</v>
      </c>
    </row>
    <row r="165" spans="1:9">
      <c r="A165" s="18">
        <v>29067</v>
      </c>
      <c r="B165" s="19">
        <v>10.8165671468292</v>
      </c>
      <c r="C165" s="20">
        <v>29406.236874739599</v>
      </c>
      <c r="D165" s="19">
        <v>10.4769910312533</v>
      </c>
      <c r="E165" s="20">
        <v>38160.515600515697</v>
      </c>
      <c r="F165" s="19">
        <v>11.09810380725</v>
      </c>
      <c r="G165" s="20">
        <v>27725.429157393799</v>
      </c>
      <c r="H165" s="19">
        <v>11.0166790519947</v>
      </c>
      <c r="I165" s="20">
        <v>21944.4626469457</v>
      </c>
    </row>
    <row r="166" spans="1:9">
      <c r="A166" s="18">
        <v>29098</v>
      </c>
      <c r="B166" s="19">
        <v>10.975713200315001</v>
      </c>
      <c r="C166" s="20">
        <v>29838.896006140199</v>
      </c>
      <c r="D166" s="19">
        <v>10.655212210046599</v>
      </c>
      <c r="E166" s="20">
        <v>38809.653511715303</v>
      </c>
      <c r="F166" s="19">
        <v>11.200938009183901</v>
      </c>
      <c r="G166" s="20">
        <v>27982.330915585298</v>
      </c>
      <c r="H166" s="19">
        <v>11.217714309224</v>
      </c>
      <c r="I166" s="20">
        <v>22344.910973720602</v>
      </c>
    </row>
    <row r="167" spans="1:9">
      <c r="A167" s="18">
        <v>29128</v>
      </c>
      <c r="B167" s="19">
        <v>11.1237648202678</v>
      </c>
      <c r="C167" s="20">
        <v>30241.3934849541</v>
      </c>
      <c r="D167" s="19">
        <v>10.856717850677001</v>
      </c>
      <c r="E167" s="20">
        <v>39543.600798672902</v>
      </c>
      <c r="F167" s="19">
        <v>11.298879980805101</v>
      </c>
      <c r="G167" s="20">
        <v>28227.0108395508</v>
      </c>
      <c r="H167" s="19">
        <v>11.385038987328301</v>
      </c>
      <c r="I167" s="20">
        <v>22678.210158642101</v>
      </c>
    </row>
    <row r="168" spans="1:9">
      <c r="A168" s="18">
        <v>29159</v>
      </c>
      <c r="B168" s="19">
        <v>11.263384415324399</v>
      </c>
      <c r="C168" s="20">
        <v>30620.967413433998</v>
      </c>
      <c r="D168" s="19">
        <v>11.0766323835709</v>
      </c>
      <c r="E168" s="20">
        <v>40344.599094676603</v>
      </c>
      <c r="F168" s="19">
        <v>11.401083513205901</v>
      </c>
      <c r="G168" s="20">
        <v>28482.337050805199</v>
      </c>
      <c r="H168" s="19">
        <v>11.568629776277501</v>
      </c>
      <c r="I168" s="20">
        <v>23043.9103112384</v>
      </c>
    </row>
    <row r="169" spans="1:9">
      <c r="A169" s="18">
        <v>29189</v>
      </c>
      <c r="B169" s="19">
        <v>11.388931898688799</v>
      </c>
      <c r="C169" s="20">
        <v>30962.284486099099</v>
      </c>
      <c r="D169" s="19">
        <v>11.312517761412</v>
      </c>
      <c r="E169" s="20">
        <v>41203.768260154298</v>
      </c>
      <c r="F169" s="19">
        <v>11.510680025965501</v>
      </c>
      <c r="G169" s="20">
        <v>28756.132503000299</v>
      </c>
      <c r="H169" s="19">
        <v>11.7751464791089</v>
      </c>
      <c r="I169" s="20">
        <v>23455.2772985007</v>
      </c>
    </row>
    <row r="170" spans="1:9">
      <c r="A170" s="18">
        <v>29220</v>
      </c>
      <c r="B170" s="19">
        <v>11.5140235331636</v>
      </c>
      <c r="C170" s="20">
        <v>31302.3622745955</v>
      </c>
      <c r="D170" s="19">
        <v>11.573831389193399</v>
      </c>
      <c r="E170" s="20">
        <v>42155.555155822403</v>
      </c>
      <c r="F170" s="19">
        <v>11.6337920115385</v>
      </c>
      <c r="G170" s="20">
        <v>29063.6924874547</v>
      </c>
      <c r="H170" s="19">
        <v>11.9751551215191</v>
      </c>
      <c r="I170" s="20">
        <v>23853.6806795669</v>
      </c>
    </row>
    <row r="171" spans="1:9">
      <c r="A171" s="18">
        <v>29251</v>
      </c>
      <c r="B171" s="19">
        <v>11.6557003004803</v>
      </c>
      <c r="C171" s="20">
        <v>31687.528891952599</v>
      </c>
      <c r="D171" s="19">
        <v>11.868470712992901</v>
      </c>
      <c r="E171" s="20">
        <v>43228.7247785543</v>
      </c>
      <c r="F171" s="19">
        <v>11.7622670153693</v>
      </c>
      <c r="G171" s="20">
        <v>29384.650434782499</v>
      </c>
      <c r="H171" s="19">
        <v>12.150286759738201</v>
      </c>
      <c r="I171" s="20">
        <v>24202.530789029101</v>
      </c>
    </row>
    <row r="172" spans="1:9">
      <c r="A172" s="18">
        <v>29280</v>
      </c>
      <c r="B172" s="19">
        <v>11.822483018753999</v>
      </c>
      <c r="C172" s="20">
        <v>32140.949284355702</v>
      </c>
      <c r="D172" s="19">
        <v>12.1573967485367</v>
      </c>
      <c r="E172" s="20">
        <v>44281.084798131698</v>
      </c>
      <c r="F172" s="19">
        <v>11.9198571832182</v>
      </c>
      <c r="G172" s="20">
        <v>29778.344268475099</v>
      </c>
      <c r="H172" s="19">
        <v>12.3072452974806</v>
      </c>
      <c r="I172" s="20">
        <v>24515.181339376501</v>
      </c>
    </row>
    <row r="173" spans="1:9">
      <c r="A173" s="18">
        <v>29311</v>
      </c>
      <c r="B173" s="19">
        <v>12.023479877560501</v>
      </c>
      <c r="C173" s="20">
        <v>32687.385243279801</v>
      </c>
      <c r="D173" s="19">
        <v>12.445181880753401</v>
      </c>
      <c r="E173" s="20">
        <v>45329.289286881904</v>
      </c>
      <c r="F173" s="19">
        <v>12.1220218069371</v>
      </c>
      <c r="G173" s="20">
        <v>30283.394595125399</v>
      </c>
      <c r="H173" s="19">
        <v>12.4619292662888</v>
      </c>
      <c r="I173" s="20">
        <v>24823.3011057392</v>
      </c>
    </row>
    <row r="174" spans="1:9">
      <c r="A174" s="18">
        <v>29341</v>
      </c>
      <c r="B174" s="19">
        <v>12.2763689805872</v>
      </c>
      <c r="C174" s="20">
        <v>33374.896980201098</v>
      </c>
      <c r="D174" s="19">
        <v>12.743443690356001</v>
      </c>
      <c r="E174" s="20">
        <v>46415.653148836602</v>
      </c>
      <c r="F174" s="19">
        <v>12.391092984870999</v>
      </c>
      <c r="G174" s="20">
        <v>30955.5917570614</v>
      </c>
      <c r="H174" s="19">
        <v>12.658443263143401</v>
      </c>
      <c r="I174" s="20">
        <v>25214.7433945837</v>
      </c>
    </row>
    <row r="175" spans="1:9">
      <c r="A175" s="18">
        <v>29372</v>
      </c>
      <c r="B175" s="19">
        <v>12.5900559472443</v>
      </c>
      <c r="C175" s="20">
        <v>34227.695573398101</v>
      </c>
      <c r="D175" s="19">
        <v>13.043606888868799</v>
      </c>
      <c r="E175" s="20">
        <v>47508.942470682698</v>
      </c>
      <c r="F175" s="19">
        <v>12.747151534097901</v>
      </c>
      <c r="G175" s="20">
        <v>31845.1019160873</v>
      </c>
      <c r="H175" s="19">
        <v>12.8775304656222</v>
      </c>
      <c r="I175" s="20">
        <v>25651.149947640901</v>
      </c>
    </row>
    <row r="176" spans="1:9">
      <c r="A176" s="18">
        <v>29402</v>
      </c>
      <c r="B176" s="19">
        <v>12.959697743687</v>
      </c>
      <c r="C176" s="20">
        <v>35232.614608933698</v>
      </c>
      <c r="D176" s="19">
        <v>13.394424346038001</v>
      </c>
      <c r="E176" s="20">
        <v>48786.730626395001</v>
      </c>
      <c r="F176" s="19">
        <v>13.214125929932599</v>
      </c>
      <c r="G176" s="20">
        <v>33011.703504511301</v>
      </c>
      <c r="H176" s="19">
        <v>13.112832345910901</v>
      </c>
      <c r="I176" s="20">
        <v>26119.855017325001</v>
      </c>
    </row>
    <row r="177" spans="1:9">
      <c r="A177" s="18">
        <v>29433</v>
      </c>
      <c r="B177" s="19">
        <v>13.369858102121199</v>
      </c>
      <c r="C177" s="20">
        <v>36347.6885961812</v>
      </c>
      <c r="D177" s="19">
        <v>13.8113375322708</v>
      </c>
      <c r="E177" s="20">
        <v>50305.260335911698</v>
      </c>
      <c r="F177" s="19">
        <v>13.755055192522001</v>
      </c>
      <c r="G177" s="20">
        <v>34363.060115474502</v>
      </c>
      <c r="H177" s="19">
        <v>13.3738999150998</v>
      </c>
      <c r="I177" s="20">
        <v>26639.8835570833</v>
      </c>
    </row>
    <row r="178" spans="1:9">
      <c r="A178" s="18">
        <v>29464</v>
      </c>
      <c r="B178" s="19">
        <v>13.8057516486595</v>
      </c>
      <c r="C178" s="20">
        <v>37532.721583789702</v>
      </c>
      <c r="D178" s="19">
        <v>14.2888377420095</v>
      </c>
      <c r="E178" s="20">
        <v>52044.4671509818</v>
      </c>
      <c r="F178" s="19">
        <v>14.3267162812227</v>
      </c>
      <c r="G178" s="20">
        <v>35791.191379344702</v>
      </c>
      <c r="H178" s="19">
        <v>13.636849528815899</v>
      </c>
      <c r="I178" s="20">
        <v>27163.660999358501</v>
      </c>
    </row>
    <row r="179" spans="1:9">
      <c r="A179" s="18">
        <v>29494</v>
      </c>
      <c r="B179" s="19">
        <v>14.249374362327099</v>
      </c>
      <c r="C179" s="20">
        <v>38738.767311980599</v>
      </c>
      <c r="D179" s="19">
        <v>14.8071400019085</v>
      </c>
      <c r="E179" s="20">
        <v>53932.287939952497</v>
      </c>
      <c r="F179" s="19">
        <v>14.890779519463299</v>
      </c>
      <c r="G179" s="20">
        <v>37200.341593087804</v>
      </c>
      <c r="H179" s="19">
        <v>13.872041079119599</v>
      </c>
      <c r="I179" s="20">
        <v>27632.146299344</v>
      </c>
    </row>
    <row r="180" spans="1:9">
      <c r="A180" s="18">
        <v>29525</v>
      </c>
      <c r="B180" s="19">
        <v>14.6800914741659</v>
      </c>
      <c r="C180" s="20">
        <v>39909.727492304497</v>
      </c>
      <c r="D180" s="19">
        <v>15.3071876623146</v>
      </c>
      <c r="E180" s="20">
        <v>55753.619702956101</v>
      </c>
      <c r="F180" s="19">
        <v>15.433896294939901</v>
      </c>
      <c r="G180" s="20">
        <v>38557.1630775679</v>
      </c>
      <c r="H180" s="19">
        <v>14.1115968717891</v>
      </c>
      <c r="I180" s="20">
        <v>28109.324868247</v>
      </c>
    </row>
    <row r="181" spans="1:9">
      <c r="A181" s="18">
        <v>29555</v>
      </c>
      <c r="B181" s="19">
        <v>15.093214494393999</v>
      </c>
      <c r="C181" s="20">
        <v>41032.855858848903</v>
      </c>
      <c r="D181" s="19">
        <v>15.7418510376932</v>
      </c>
      <c r="E181" s="20">
        <v>57336.801216391701</v>
      </c>
      <c r="F181" s="19">
        <v>15.9510010164165</v>
      </c>
      <c r="G181" s="20">
        <v>39849.000906016503</v>
      </c>
      <c r="H181" s="19">
        <v>14.3969158084998</v>
      </c>
      <c r="I181" s="20">
        <v>28677.660454639601</v>
      </c>
    </row>
    <row r="182" spans="1:9">
      <c r="A182" s="18">
        <v>29586</v>
      </c>
      <c r="B182" s="19">
        <v>15.5165076822702</v>
      </c>
      <c r="C182" s="20">
        <v>42183.633141621001</v>
      </c>
      <c r="D182" s="19">
        <v>16.082928406113499</v>
      </c>
      <c r="E182" s="20">
        <v>58579.112887725198</v>
      </c>
      <c r="F182" s="19">
        <v>16.467185361877299</v>
      </c>
      <c r="G182" s="20">
        <v>41138.539438975502</v>
      </c>
      <c r="H182" s="19">
        <v>14.791332754807801</v>
      </c>
      <c r="I182" s="20">
        <v>29463.311729831501</v>
      </c>
    </row>
    <row r="183" spans="1:9">
      <c r="A183" s="18">
        <v>29617</v>
      </c>
      <c r="B183" s="19">
        <v>15.946506710304799</v>
      </c>
      <c r="C183" s="20">
        <v>43352.641118241299</v>
      </c>
      <c r="D183" s="19">
        <v>16.337064529457798</v>
      </c>
      <c r="E183" s="20">
        <v>59504.757041720099</v>
      </c>
      <c r="F183" s="19">
        <v>17.0068586812855</v>
      </c>
      <c r="G183" s="20">
        <v>42486.758436135497</v>
      </c>
      <c r="H183" s="19">
        <v>15.3113222242196</v>
      </c>
      <c r="I183" s="20">
        <v>30499.094785183901</v>
      </c>
    </row>
    <row r="184" spans="1:9">
      <c r="A184" s="18">
        <v>29645</v>
      </c>
      <c r="B184" s="19">
        <v>16.3934765219242</v>
      </c>
      <c r="C184" s="20">
        <v>44567.786365150001</v>
      </c>
      <c r="D184" s="19">
        <v>16.586053830116299</v>
      </c>
      <c r="E184" s="20">
        <v>60411.654839360403</v>
      </c>
      <c r="F184" s="19">
        <v>17.564079243643501</v>
      </c>
      <c r="G184" s="20">
        <v>43878.8141868311</v>
      </c>
      <c r="H184" s="19">
        <v>15.9276219570206</v>
      </c>
      <c r="I184" s="20">
        <v>31726.721223418499</v>
      </c>
    </row>
    <row r="185" spans="1:9">
      <c r="A185" s="18">
        <v>29676</v>
      </c>
      <c r="B185" s="19">
        <v>16.853659398220799</v>
      </c>
      <c r="C185" s="20">
        <v>45818.853037448498</v>
      </c>
      <c r="D185" s="19">
        <v>16.903457574843699</v>
      </c>
      <c r="E185" s="20">
        <v>61567.739684350599</v>
      </c>
      <c r="F185" s="19">
        <v>18.1013784322699</v>
      </c>
      <c r="G185" s="20">
        <v>45221.102099190997</v>
      </c>
      <c r="H185" s="19">
        <v>16.633939797882501</v>
      </c>
      <c r="I185" s="20">
        <v>33133.6575063501</v>
      </c>
    </row>
    <row r="186" spans="1:9">
      <c r="A186" s="18">
        <v>29706</v>
      </c>
      <c r="B186" s="19">
        <v>17.325106384594001</v>
      </c>
      <c r="C186" s="20">
        <v>47100.542649964402</v>
      </c>
      <c r="D186" s="19">
        <v>17.297585879941199</v>
      </c>
      <c r="E186" s="20">
        <v>63003.279649061296</v>
      </c>
      <c r="F186" s="19">
        <v>18.6076618638307</v>
      </c>
      <c r="G186" s="20">
        <v>46485.906038592999</v>
      </c>
      <c r="H186" s="19">
        <v>17.3912285444794</v>
      </c>
      <c r="I186" s="20">
        <v>34642.124307844097</v>
      </c>
    </row>
    <row r="187" spans="1:9">
      <c r="A187" s="18">
        <v>29737</v>
      </c>
      <c r="B187" s="19">
        <v>17.810341558213601</v>
      </c>
      <c r="C187" s="20">
        <v>48419.717232964802</v>
      </c>
      <c r="D187" s="19">
        <v>17.7272701452661</v>
      </c>
      <c r="E187" s="20">
        <v>64568.325668602003</v>
      </c>
      <c r="F187" s="19">
        <v>19.081968099403699</v>
      </c>
      <c r="G187" s="20">
        <v>47670.8241256537</v>
      </c>
      <c r="H187" s="19">
        <v>18.132529537849798</v>
      </c>
      <c r="I187" s="20">
        <v>36118.744610785303</v>
      </c>
    </row>
    <row r="188" spans="1:9">
      <c r="A188" s="18">
        <v>29767</v>
      </c>
      <c r="B188" s="19">
        <v>18.300058382218399</v>
      </c>
      <c r="C188" s="20">
        <v>49751.075762223598</v>
      </c>
      <c r="D188" s="19">
        <v>18.154025545527599</v>
      </c>
      <c r="E188" s="20">
        <v>66122.703835071996</v>
      </c>
      <c r="F188" s="19">
        <v>19.5322274907865</v>
      </c>
      <c r="G188" s="20">
        <v>48795.668069722698</v>
      </c>
      <c r="H188" s="19">
        <v>18.7948519914742</v>
      </c>
      <c r="I188" s="20">
        <v>37438.045125504403</v>
      </c>
    </row>
    <row r="189" spans="1:9">
      <c r="A189" s="18">
        <v>29798</v>
      </c>
      <c r="B189" s="19">
        <v>18.777845434469199</v>
      </c>
      <c r="C189" s="20">
        <v>51050.001663893498</v>
      </c>
      <c r="D189" s="19">
        <v>18.539693730705402</v>
      </c>
      <c r="E189" s="20">
        <v>67527.429366782293</v>
      </c>
      <c r="F189" s="19">
        <v>19.967149705554</v>
      </c>
      <c r="G189" s="20">
        <v>49882.1964770923</v>
      </c>
      <c r="H189" s="19">
        <v>19.3381988426136</v>
      </c>
      <c r="I189" s="20">
        <v>38520.354469626203</v>
      </c>
    </row>
    <row r="190" spans="1:9">
      <c r="A190" s="18">
        <v>29829</v>
      </c>
      <c r="B190" s="19">
        <v>19.220400943625101</v>
      </c>
      <c r="C190" s="20">
        <v>52253.146058580198</v>
      </c>
      <c r="D190" s="19">
        <v>18.891306911565501</v>
      </c>
      <c r="E190" s="20">
        <v>68808.115799893902</v>
      </c>
      <c r="F190" s="19">
        <v>20.388482464623898</v>
      </c>
      <c r="G190" s="20">
        <v>50934.775527186699</v>
      </c>
      <c r="H190" s="19">
        <v>19.800875843125201</v>
      </c>
      <c r="I190" s="20">
        <v>39441.975051237801</v>
      </c>
    </row>
    <row r="191" spans="1:9">
      <c r="A191" s="18">
        <v>29859</v>
      </c>
      <c r="B191" s="19">
        <v>19.6342174224826</v>
      </c>
      <c r="C191" s="20">
        <v>53378.159682105201</v>
      </c>
      <c r="D191" s="19">
        <v>19.227701119987099</v>
      </c>
      <c r="E191" s="20">
        <v>70033.369921053702</v>
      </c>
      <c r="F191" s="19">
        <v>20.793068448540101</v>
      </c>
      <c r="G191" s="20">
        <v>51945.517562939902</v>
      </c>
      <c r="H191" s="19">
        <v>20.250098446517001</v>
      </c>
      <c r="I191" s="20">
        <v>40336.795404428602</v>
      </c>
    </row>
    <row r="192" spans="1:9">
      <c r="A192" s="18">
        <v>29890</v>
      </c>
      <c r="B192" s="19">
        <v>20.022027141852</v>
      </c>
      <c r="C192" s="20">
        <v>54432.470566075797</v>
      </c>
      <c r="D192" s="19">
        <v>19.6024427091555</v>
      </c>
      <c r="E192" s="20">
        <v>71398.297333605806</v>
      </c>
      <c r="F192" s="19">
        <v>21.1731497663793</v>
      </c>
      <c r="G192" s="20">
        <v>52895.041719031899</v>
      </c>
      <c r="H192" s="19">
        <v>20.701289326959198</v>
      </c>
      <c r="I192" s="20">
        <v>41235.536429357897</v>
      </c>
    </row>
    <row r="193" spans="1:9">
      <c r="A193" s="18">
        <v>29920</v>
      </c>
      <c r="B193" s="19">
        <v>20.369120775635601</v>
      </c>
      <c r="C193" s="20">
        <v>55376.089504894902</v>
      </c>
      <c r="D193" s="19">
        <v>20.025178080136499</v>
      </c>
      <c r="E193" s="20">
        <v>72938.033281750701</v>
      </c>
      <c r="F193" s="19">
        <v>21.526258426049001</v>
      </c>
      <c r="G193" s="20">
        <v>53777.182425099098</v>
      </c>
      <c r="H193" s="19">
        <v>21.146318555172599</v>
      </c>
      <c r="I193" s="20">
        <v>42122.003869249304</v>
      </c>
    </row>
    <row r="194" spans="1:9">
      <c r="A194" s="18">
        <v>29951</v>
      </c>
      <c r="B194" s="19">
        <v>20.678201856996299</v>
      </c>
      <c r="C194" s="20">
        <v>56216.366403157997</v>
      </c>
      <c r="D194" s="19">
        <v>20.478809796289699</v>
      </c>
      <c r="E194" s="20">
        <v>74590.303492683903</v>
      </c>
      <c r="F194" s="19">
        <v>21.850196015953902</v>
      </c>
      <c r="G194" s="20">
        <v>54586.447580328298</v>
      </c>
      <c r="H194" s="19">
        <v>21.5811240599629</v>
      </c>
      <c r="I194" s="20">
        <v>42988.106359257799</v>
      </c>
    </row>
    <row r="195" spans="1:9">
      <c r="A195" s="18">
        <v>29982</v>
      </c>
      <c r="B195" s="19">
        <v>20.960059394973801</v>
      </c>
      <c r="C195" s="20">
        <v>56982.632577461598</v>
      </c>
      <c r="D195" s="19">
        <v>20.905742945979899</v>
      </c>
      <c r="E195" s="20">
        <v>76145.329078801893</v>
      </c>
      <c r="F195" s="19">
        <v>22.1623211874101</v>
      </c>
      <c r="G195" s="20">
        <v>55366.202796151301</v>
      </c>
      <c r="H195" s="19">
        <v>21.967299057186001</v>
      </c>
      <c r="I195" s="20">
        <v>43757.340241968799</v>
      </c>
    </row>
    <row r="196" spans="1:9">
      <c r="A196" s="18">
        <v>30010</v>
      </c>
      <c r="B196" s="19">
        <v>21.216380746694199</v>
      </c>
      <c r="C196" s="20">
        <v>57679.475326406297</v>
      </c>
      <c r="D196" s="19">
        <v>21.233033597729499</v>
      </c>
      <c r="E196" s="20">
        <v>77337.425166765999</v>
      </c>
      <c r="F196" s="19">
        <v>22.4822519280732</v>
      </c>
      <c r="G196" s="20">
        <v>56165.457987811496</v>
      </c>
      <c r="H196" s="19">
        <v>22.268328915629301</v>
      </c>
      <c r="I196" s="20">
        <v>44356.970897726897</v>
      </c>
    </row>
    <row r="197" spans="1:9">
      <c r="A197" s="18">
        <v>30041</v>
      </c>
      <c r="B197" s="19">
        <v>21.442490291128699</v>
      </c>
      <c r="C197" s="20">
        <v>58294.183369450198</v>
      </c>
      <c r="D197" s="19">
        <v>21.447129199359502</v>
      </c>
      <c r="E197" s="20">
        <v>78117.229074360701</v>
      </c>
      <c r="F197" s="19">
        <v>22.818089965173101</v>
      </c>
      <c r="G197" s="20">
        <v>57004.452997020999</v>
      </c>
      <c r="H197" s="19">
        <v>22.465591239738</v>
      </c>
      <c r="I197" s="20">
        <v>44749.9038026997</v>
      </c>
    </row>
    <row r="198" spans="1:9">
      <c r="A198" s="18">
        <v>30071</v>
      </c>
      <c r="B198" s="19">
        <v>21.662684084510801</v>
      </c>
      <c r="C198" s="20">
        <v>58892.8086780761</v>
      </c>
      <c r="D198" s="19">
        <v>21.6102291627152</v>
      </c>
      <c r="E198" s="20">
        <v>78711.290735529503</v>
      </c>
      <c r="F198" s="19">
        <v>23.148687997301199</v>
      </c>
      <c r="G198" s="20">
        <v>57830.357356768698</v>
      </c>
      <c r="H198" s="19">
        <v>22.591783864279002</v>
      </c>
      <c r="I198" s="20">
        <v>45001.270782030697</v>
      </c>
    </row>
    <row r="199" spans="1:9">
      <c r="A199" s="18">
        <v>30102</v>
      </c>
      <c r="B199" s="19">
        <v>21.872746223991701</v>
      </c>
      <c r="C199" s="20">
        <v>59463.889775076299</v>
      </c>
      <c r="D199" s="19">
        <v>21.785118857391801</v>
      </c>
      <c r="E199" s="20">
        <v>79348.294327702795</v>
      </c>
      <c r="F199" s="19">
        <v>23.428937382283699</v>
      </c>
      <c r="G199" s="20">
        <v>58530.480062834999</v>
      </c>
      <c r="H199" s="19">
        <v>22.7630914824536</v>
      </c>
      <c r="I199" s="20">
        <v>45342.503708071999</v>
      </c>
    </row>
    <row r="200" spans="1:9">
      <c r="A200" s="18">
        <v>30132</v>
      </c>
      <c r="B200" s="19">
        <v>22.081818419722701</v>
      </c>
      <c r="C200" s="20">
        <v>60032.279581946903</v>
      </c>
      <c r="D200" s="19">
        <v>21.992947250529401</v>
      </c>
      <c r="E200" s="20">
        <v>80105.271079415397</v>
      </c>
      <c r="F200" s="19">
        <v>23.626235858059299</v>
      </c>
      <c r="G200" s="20">
        <v>59023.373714578003</v>
      </c>
      <c r="H200" s="19">
        <v>23.022406556699099</v>
      </c>
      <c r="I200" s="20">
        <v>45859.041399123402</v>
      </c>
    </row>
    <row r="201" spans="1:9">
      <c r="A201" s="18">
        <v>30163</v>
      </c>
      <c r="B201" s="19">
        <v>22.294656603233001</v>
      </c>
      <c r="C201" s="20">
        <v>60610.907713713001</v>
      </c>
      <c r="D201" s="19">
        <v>22.227811289228399</v>
      </c>
      <c r="E201" s="20">
        <v>80960.720204649697</v>
      </c>
      <c r="F201" s="19">
        <v>23.7408748558457</v>
      </c>
      <c r="G201" s="20">
        <v>59309.766369305697</v>
      </c>
      <c r="H201" s="19">
        <v>23.351903808638699</v>
      </c>
      <c r="I201" s="20">
        <v>46515.377133634101</v>
      </c>
    </row>
    <row r="202" spans="1:9">
      <c r="A202" s="18">
        <v>30194</v>
      </c>
      <c r="B202" s="19">
        <v>22.4925089614363</v>
      </c>
      <c r="C202" s="20">
        <v>61148.794941016698</v>
      </c>
      <c r="D202" s="19">
        <v>22.496991258585101</v>
      </c>
      <c r="E202" s="20">
        <v>81941.158804753301</v>
      </c>
      <c r="F202" s="19">
        <v>23.800173003747702</v>
      </c>
      <c r="G202" s="20">
        <v>59457.905783693597</v>
      </c>
      <c r="H202" s="19">
        <v>23.683019755699501</v>
      </c>
      <c r="I202" s="20">
        <v>47174.937196860898</v>
      </c>
    </row>
    <row r="203" spans="1:9">
      <c r="A203" s="18">
        <v>30224</v>
      </c>
      <c r="B203" s="19">
        <v>22.667964858500898</v>
      </c>
      <c r="C203" s="20">
        <v>61625.794491809102</v>
      </c>
      <c r="D203" s="19">
        <v>22.776208437466199</v>
      </c>
      <c r="E203" s="20">
        <v>82958.156097090497</v>
      </c>
      <c r="F203" s="19">
        <v>23.867323929741001</v>
      </c>
      <c r="G203" s="20">
        <v>59625.663111775597</v>
      </c>
      <c r="H203" s="19">
        <v>23.969390483785599</v>
      </c>
      <c r="I203" s="20">
        <v>47745.367878920799</v>
      </c>
    </row>
    <row r="204" spans="1:9">
      <c r="A204" s="18">
        <v>30255</v>
      </c>
      <c r="B204" s="19">
        <v>22.847397117676099</v>
      </c>
      <c r="C204" s="20">
        <v>62113.604297327802</v>
      </c>
      <c r="D204" s="19">
        <v>23.065960228322801</v>
      </c>
      <c r="E204" s="20">
        <v>84013.5237787347</v>
      </c>
      <c r="F204" s="19">
        <v>24.002379923441399</v>
      </c>
      <c r="G204" s="20">
        <v>59963.061774705297</v>
      </c>
      <c r="H204" s="19">
        <v>24.187976774744499</v>
      </c>
      <c r="I204" s="20">
        <v>48180.776650878601</v>
      </c>
    </row>
    <row r="205" spans="1:9">
      <c r="A205" s="18">
        <v>30285</v>
      </c>
      <c r="B205" s="19">
        <v>23.0959810918716</v>
      </c>
      <c r="C205" s="20">
        <v>62789.4119846678</v>
      </c>
      <c r="D205" s="19">
        <v>23.406793737617399</v>
      </c>
      <c r="E205" s="20">
        <v>85254.947237990797</v>
      </c>
      <c r="F205" s="19">
        <v>24.2652250664101</v>
      </c>
      <c r="G205" s="20">
        <v>60619.704974058201</v>
      </c>
      <c r="H205" s="19">
        <v>24.395753510171499</v>
      </c>
      <c r="I205" s="20">
        <v>48594.653535914797</v>
      </c>
    </row>
    <row r="206" spans="1:9">
      <c r="A206" s="18">
        <v>30316</v>
      </c>
      <c r="B206" s="19">
        <v>23.451951216909102</v>
      </c>
      <c r="C206" s="20">
        <v>63757.162813104303</v>
      </c>
      <c r="D206" s="19">
        <v>23.8472239059126</v>
      </c>
      <c r="E206" s="20">
        <v>86859.133235481</v>
      </c>
      <c r="F206" s="19">
        <v>24.6688055555536</v>
      </c>
      <c r="G206" s="20">
        <v>61627.935069522398</v>
      </c>
      <c r="H206" s="19">
        <v>24.6360325954868</v>
      </c>
      <c r="I206" s="20">
        <v>49073.272853738003</v>
      </c>
    </row>
    <row r="207" spans="1:9">
      <c r="A207" s="18">
        <v>30347</v>
      </c>
      <c r="B207" s="19">
        <v>23.9276180135418</v>
      </c>
      <c r="C207" s="20">
        <v>65050.324525628901</v>
      </c>
      <c r="D207" s="19">
        <v>24.366655240436799</v>
      </c>
      <c r="E207" s="20">
        <v>88751.066471405094</v>
      </c>
      <c r="F207" s="19">
        <v>25.191821871016501</v>
      </c>
      <c r="G207" s="20">
        <v>62934.541319957003</v>
      </c>
      <c r="H207" s="19">
        <v>24.982382733242201</v>
      </c>
      <c r="I207" s="20">
        <v>49763.178371078197</v>
      </c>
    </row>
    <row r="208" spans="1:9">
      <c r="A208" s="18">
        <v>30375</v>
      </c>
      <c r="B208" s="19">
        <v>24.4896821902055</v>
      </c>
      <c r="C208" s="20">
        <v>66578.368690974006</v>
      </c>
      <c r="D208" s="19">
        <v>24.931846340091401</v>
      </c>
      <c r="E208" s="20">
        <v>90809.671247462102</v>
      </c>
      <c r="F208" s="19">
        <v>25.765697628210901</v>
      </c>
      <c r="G208" s="20">
        <v>64368.205297838103</v>
      </c>
      <c r="H208" s="19">
        <v>25.493661744229399</v>
      </c>
      <c r="I208" s="20">
        <v>50781.610795752102</v>
      </c>
    </row>
    <row r="209" spans="1:9">
      <c r="A209" s="18">
        <v>30406</v>
      </c>
      <c r="B209" s="19">
        <v>25.066957156517599</v>
      </c>
      <c r="C209" s="20">
        <v>68147.765355442403</v>
      </c>
      <c r="D209" s="19">
        <v>25.463069036092399</v>
      </c>
      <c r="E209" s="20">
        <v>92744.552351934093</v>
      </c>
      <c r="F209" s="19">
        <v>26.350736555174102</v>
      </c>
      <c r="G209" s="20">
        <v>65829.757253518997</v>
      </c>
      <c r="H209" s="19">
        <v>26.102998012511101</v>
      </c>
      <c r="I209" s="20">
        <v>51995.3664943275</v>
      </c>
    </row>
    <row r="210" spans="1:9">
      <c r="A210" s="18">
        <v>30436</v>
      </c>
      <c r="B210" s="19">
        <v>25.587110573946099</v>
      </c>
      <c r="C210" s="20">
        <v>69561.869700793002</v>
      </c>
      <c r="D210" s="19">
        <v>25.865998709618399</v>
      </c>
      <c r="E210" s="20">
        <v>94212.149684663702</v>
      </c>
      <c r="F210" s="19">
        <v>26.8927608203023</v>
      </c>
      <c r="G210" s="20">
        <v>67183.849414252298</v>
      </c>
      <c r="H210" s="19">
        <v>26.7354753172907</v>
      </c>
      <c r="I210" s="20">
        <v>53255.217536939497</v>
      </c>
    </row>
    <row r="211" spans="1:9">
      <c r="A211" s="18">
        <v>30467</v>
      </c>
      <c r="B211" s="19">
        <v>26.033587245897301</v>
      </c>
      <c r="C211" s="20">
        <v>70775.674283727698</v>
      </c>
      <c r="D211" s="19">
        <v>26.157124770834301</v>
      </c>
      <c r="E211" s="20">
        <v>95272.522893689602</v>
      </c>
      <c r="F211" s="19">
        <v>27.381275297556101</v>
      </c>
      <c r="G211" s="20">
        <v>68404.262717884805</v>
      </c>
      <c r="H211" s="19">
        <v>27.2979937188734</v>
      </c>
      <c r="I211" s="20">
        <v>54375.715283446603</v>
      </c>
    </row>
    <row r="212" spans="1:9">
      <c r="A212" s="18">
        <v>30497</v>
      </c>
      <c r="B212" s="19">
        <v>26.436539359689998</v>
      </c>
      <c r="C212" s="20">
        <v>71871.151725555406</v>
      </c>
      <c r="D212" s="19">
        <v>26.404547995544998</v>
      </c>
      <c r="E212" s="20">
        <v>96173.716547319302</v>
      </c>
      <c r="F212" s="19">
        <v>27.8521889768455</v>
      </c>
      <c r="G212" s="20">
        <v>69580.705476138304</v>
      </c>
      <c r="H212" s="19">
        <v>27.764478568054599</v>
      </c>
      <c r="I212" s="20">
        <v>55304.920836218902</v>
      </c>
    </row>
    <row r="213" spans="1:9">
      <c r="A213" s="18">
        <v>30528</v>
      </c>
      <c r="B213" s="19">
        <v>26.8403576448537</v>
      </c>
      <c r="C213" s="20">
        <v>72968.9839662913</v>
      </c>
      <c r="D213" s="19">
        <v>26.705246669058699</v>
      </c>
      <c r="E213" s="20">
        <v>97268.956238509694</v>
      </c>
      <c r="F213" s="19">
        <v>28.321257382092998</v>
      </c>
      <c r="G213" s="20">
        <v>70752.538346467496</v>
      </c>
      <c r="H213" s="19">
        <v>28.198524239246598</v>
      </c>
      <c r="I213" s="20">
        <v>56169.509790257303</v>
      </c>
    </row>
    <row r="214" spans="1:9">
      <c r="A214" s="18">
        <v>30559</v>
      </c>
      <c r="B214" s="19">
        <v>27.299015111114802</v>
      </c>
      <c r="C214" s="20">
        <v>74215.903614101699</v>
      </c>
      <c r="D214" s="19">
        <v>27.104162916602299</v>
      </c>
      <c r="E214" s="20">
        <v>98721.935404214499</v>
      </c>
      <c r="F214" s="19">
        <v>28.7851541346799</v>
      </c>
      <c r="G214" s="20">
        <v>71911.451325979302</v>
      </c>
      <c r="H214" s="19">
        <v>28.689481243765002</v>
      </c>
      <c r="I214" s="20">
        <v>57147.462183720003</v>
      </c>
    </row>
    <row r="215" spans="1:9">
      <c r="A215" s="18">
        <v>30589</v>
      </c>
      <c r="B215" s="19">
        <v>27.829205605526401</v>
      </c>
      <c r="C215" s="20">
        <v>75657.295051492605</v>
      </c>
      <c r="D215" s="19">
        <v>27.6147125624856</v>
      </c>
      <c r="E215" s="20">
        <v>100581.518720498</v>
      </c>
      <c r="F215" s="19">
        <v>29.214345064552202</v>
      </c>
      <c r="G215" s="20">
        <v>72983.661761909796</v>
      </c>
      <c r="H215" s="19">
        <v>29.270218904334701</v>
      </c>
      <c r="I215" s="20">
        <v>58304.251433901598</v>
      </c>
    </row>
    <row r="216" spans="1:9">
      <c r="A216" s="18">
        <v>30620</v>
      </c>
      <c r="B216" s="19">
        <v>28.385505966426098</v>
      </c>
      <c r="C216" s="20">
        <v>77169.669538153496</v>
      </c>
      <c r="D216" s="19">
        <v>28.163876829996902</v>
      </c>
      <c r="E216" s="20">
        <v>102581.748704001</v>
      </c>
      <c r="F216" s="19">
        <v>29.581234076018301</v>
      </c>
      <c r="G216" s="20">
        <v>73900.228724401502</v>
      </c>
      <c r="H216" s="19">
        <v>29.881867511535599</v>
      </c>
      <c r="I216" s="20">
        <v>59522.613151659498</v>
      </c>
    </row>
    <row r="217" spans="1:9">
      <c r="A217" s="18">
        <v>30650</v>
      </c>
      <c r="B217" s="19">
        <v>28.888672570693402</v>
      </c>
      <c r="C217" s="20">
        <v>78537.593034738995</v>
      </c>
      <c r="D217" s="19">
        <v>28.6505184209196</v>
      </c>
      <c r="E217" s="20">
        <v>104354.251321105</v>
      </c>
      <c r="F217" s="19">
        <v>29.853414229348701</v>
      </c>
      <c r="G217" s="20">
        <v>74580.192769635905</v>
      </c>
      <c r="H217" s="19">
        <v>30.464195794775002</v>
      </c>
      <c r="I217" s="20">
        <v>60682.570812175501</v>
      </c>
    </row>
    <row r="218" spans="1:9">
      <c r="A218" s="18">
        <v>30681</v>
      </c>
      <c r="B218" s="19">
        <v>29.254682389339099</v>
      </c>
      <c r="C218" s="20">
        <v>79532.638068849599</v>
      </c>
      <c r="D218" s="19">
        <v>28.9940559538638</v>
      </c>
      <c r="E218" s="20">
        <v>105605.52368987699</v>
      </c>
      <c r="F218" s="19">
        <v>30.0095082066915</v>
      </c>
      <c r="G218" s="20">
        <v>74970.148800492796</v>
      </c>
      <c r="H218" s="19">
        <v>30.934221532030801</v>
      </c>
      <c r="I218" s="20">
        <v>61618.829569068897</v>
      </c>
    </row>
    <row r="219" spans="1:9">
      <c r="A219" s="18">
        <v>30712</v>
      </c>
      <c r="B219" s="19">
        <v>29.4599463766233</v>
      </c>
      <c r="C219" s="20">
        <v>80090.674768478595</v>
      </c>
      <c r="D219" s="19">
        <v>29.213057716369299</v>
      </c>
      <c r="E219" s="20">
        <v>106403.197387382</v>
      </c>
      <c r="F219" s="19">
        <v>30.072404547882499</v>
      </c>
      <c r="G219" s="20">
        <v>75127.277268764301</v>
      </c>
      <c r="H219" s="19">
        <v>31.251325852193499</v>
      </c>
      <c r="I219" s="20">
        <v>62250.479440700001</v>
      </c>
    </row>
    <row r="220" spans="1:9">
      <c r="A220" s="18">
        <v>30741</v>
      </c>
      <c r="B220" s="19">
        <v>29.542132431771702</v>
      </c>
      <c r="C220" s="20">
        <v>80314.108189885606</v>
      </c>
      <c r="D220" s="19">
        <v>29.355006667315099</v>
      </c>
      <c r="E220" s="20">
        <v>106920.220370497</v>
      </c>
      <c r="F220" s="19">
        <v>30.089652145858601</v>
      </c>
      <c r="G220" s="20">
        <v>75170.365445278803</v>
      </c>
      <c r="H220" s="19">
        <v>31.434923810547101</v>
      </c>
      <c r="I220" s="20">
        <v>62616.193874253899</v>
      </c>
    </row>
    <row r="221" spans="1:9">
      <c r="A221" s="18">
        <v>30772</v>
      </c>
      <c r="B221" s="19">
        <v>29.5544952888133</v>
      </c>
      <c r="C221" s="20">
        <v>80347.718215846602</v>
      </c>
      <c r="D221" s="19">
        <v>29.455721898530001</v>
      </c>
      <c r="E221" s="20">
        <v>107287.057102582</v>
      </c>
      <c r="F221" s="19">
        <v>30.082638129235502</v>
      </c>
      <c r="G221" s="20">
        <v>75152.842936535599</v>
      </c>
      <c r="H221" s="19">
        <v>31.545368664909301</v>
      </c>
      <c r="I221" s="20">
        <v>62836.192384663598</v>
      </c>
    </row>
    <row r="222" spans="1:9">
      <c r="A222" s="18">
        <v>30802</v>
      </c>
      <c r="B222" s="19">
        <v>29.524746279961899</v>
      </c>
      <c r="C222" s="20">
        <v>80266.841687351305</v>
      </c>
      <c r="D222" s="19">
        <v>29.588334998716601</v>
      </c>
      <c r="E222" s="20">
        <v>107770.075963952</v>
      </c>
      <c r="F222" s="19">
        <v>30.078890328894399</v>
      </c>
      <c r="G222" s="20">
        <v>75143.480132343393</v>
      </c>
      <c r="H222" s="19">
        <v>31.578936660319101</v>
      </c>
      <c r="I222" s="20">
        <v>62903.057509618797</v>
      </c>
    </row>
    <row r="223" spans="1:9">
      <c r="A223" s="18">
        <v>30833</v>
      </c>
      <c r="B223" s="19">
        <v>29.470605127891201</v>
      </c>
      <c r="C223" s="20">
        <v>80119.651962473697</v>
      </c>
      <c r="D223" s="19">
        <v>29.747709663553099</v>
      </c>
      <c r="E223" s="20">
        <v>108350.56890946301</v>
      </c>
      <c r="F223" s="19">
        <v>30.102299010229999</v>
      </c>
      <c r="G223" s="20">
        <v>75201.960008483598</v>
      </c>
      <c r="H223" s="19">
        <v>31.494667007083301</v>
      </c>
      <c r="I223" s="20">
        <v>62735.198189312003</v>
      </c>
    </row>
    <row r="224" spans="1:9">
      <c r="A224" s="18">
        <v>30863</v>
      </c>
      <c r="B224" s="19">
        <v>29.390271886922999</v>
      </c>
      <c r="C224" s="20">
        <v>79901.255656070804</v>
      </c>
      <c r="D224" s="19">
        <v>29.870154515514599</v>
      </c>
      <c r="E224" s="20">
        <v>108796.551794199</v>
      </c>
      <c r="F224" s="19">
        <v>30.122997974378499</v>
      </c>
      <c r="G224" s="20">
        <v>75253.670433444204</v>
      </c>
      <c r="H224" s="19">
        <v>31.306342218162399</v>
      </c>
      <c r="I224" s="20">
        <v>62360.0682362234</v>
      </c>
    </row>
    <row r="225" spans="1:9">
      <c r="A225" s="18">
        <v>30894</v>
      </c>
      <c r="B225" s="19">
        <v>29.268404493257599</v>
      </c>
      <c r="C225" s="20">
        <v>79569.943383259306</v>
      </c>
      <c r="D225" s="19">
        <v>29.922529451989401</v>
      </c>
      <c r="E225" s="20">
        <v>108987.317880995</v>
      </c>
      <c r="F225" s="19">
        <v>30.1372500929787</v>
      </c>
      <c r="G225" s="20">
        <v>75289.275263914096</v>
      </c>
      <c r="H225" s="19">
        <v>30.966949003117598</v>
      </c>
      <c r="I225" s="20">
        <v>61684.020427711803</v>
      </c>
    </row>
    <row r="226" spans="1:9">
      <c r="A226" s="18">
        <v>30925</v>
      </c>
      <c r="B226" s="19">
        <v>29.090923493829798</v>
      </c>
      <c r="C226" s="20">
        <v>79087.438329752797</v>
      </c>
      <c r="D226" s="19">
        <v>29.8792088800515</v>
      </c>
      <c r="E226" s="20">
        <v>108829.530654078</v>
      </c>
      <c r="F226" s="19">
        <v>30.130756028423001</v>
      </c>
      <c r="G226" s="20">
        <v>75273.051706276499</v>
      </c>
      <c r="H226" s="19">
        <v>30.483901896727101</v>
      </c>
      <c r="I226" s="20">
        <v>60721.824004191199</v>
      </c>
    </row>
    <row r="227" spans="1:9">
      <c r="A227" s="18">
        <v>30955</v>
      </c>
      <c r="B227" s="19">
        <v>28.853677253453998</v>
      </c>
      <c r="C227" s="20">
        <v>78442.453738298893</v>
      </c>
      <c r="D227" s="19">
        <v>29.756180297891301</v>
      </c>
      <c r="E227" s="20">
        <v>108381.421639301</v>
      </c>
      <c r="F227" s="19">
        <v>30.088092198030498</v>
      </c>
      <c r="G227" s="20">
        <v>75166.468363060994</v>
      </c>
      <c r="H227" s="19">
        <v>29.907853379230801</v>
      </c>
      <c r="I227" s="20">
        <v>59574.375202663599</v>
      </c>
    </row>
    <row r="228" spans="1:9">
      <c r="A228" s="18">
        <v>30986</v>
      </c>
      <c r="B228" s="19">
        <v>28.5636884890367</v>
      </c>
      <c r="C228" s="20">
        <v>77654.081773172205</v>
      </c>
      <c r="D228" s="19">
        <v>29.556691489180299</v>
      </c>
      <c r="E228" s="20">
        <v>107654.82029219301</v>
      </c>
      <c r="F228" s="19">
        <v>30.0014559429287</v>
      </c>
      <c r="G228" s="20">
        <v>74950.032529065793</v>
      </c>
      <c r="H228" s="19">
        <v>29.354047097950801</v>
      </c>
      <c r="I228" s="20">
        <v>58471.231397181502</v>
      </c>
    </row>
    <row r="229" spans="1:9">
      <c r="A229" s="18">
        <v>31016</v>
      </c>
      <c r="B229" s="19">
        <v>28.250305721266599</v>
      </c>
      <c r="C229" s="20">
        <v>76802.110183996701</v>
      </c>
      <c r="D229" s="19">
        <v>29.326702182622501</v>
      </c>
      <c r="E229" s="20">
        <v>106817.126483478</v>
      </c>
      <c r="F229" s="19">
        <v>29.8780528661731</v>
      </c>
      <c r="G229" s="20">
        <v>74641.745336783802</v>
      </c>
      <c r="H229" s="19">
        <v>28.908775389306101</v>
      </c>
      <c r="I229" s="20">
        <v>57584.280953043301</v>
      </c>
    </row>
    <row r="230" spans="1:9">
      <c r="A230" s="18">
        <v>31047</v>
      </c>
      <c r="B230" s="19">
        <v>27.948057377083501</v>
      </c>
      <c r="C230" s="20">
        <v>75980.408965541996</v>
      </c>
      <c r="D230" s="19">
        <v>29.114338359308999</v>
      </c>
      <c r="E230" s="20">
        <v>106043.63026033901</v>
      </c>
      <c r="F230" s="19">
        <v>29.722332110263899</v>
      </c>
      <c r="G230" s="20">
        <v>74252.721692629697</v>
      </c>
      <c r="H230" s="19">
        <v>28.610333789617201</v>
      </c>
      <c r="I230" s="20">
        <v>56989.805929693801</v>
      </c>
    </row>
    <row r="231" spans="1:9">
      <c r="A231" s="18">
        <v>31078</v>
      </c>
      <c r="B231" s="19">
        <v>27.6741766079153</v>
      </c>
      <c r="C231" s="20">
        <v>75235.828669014503</v>
      </c>
      <c r="D231" s="19">
        <v>28.942641939900401</v>
      </c>
      <c r="E231" s="20">
        <v>105418.257586844</v>
      </c>
      <c r="F231" s="19">
        <v>29.530793592598801</v>
      </c>
      <c r="G231" s="20">
        <v>73774.217644130404</v>
      </c>
      <c r="H231" s="19">
        <v>28.467836673877599</v>
      </c>
      <c r="I231" s="20">
        <v>56705.9615316782</v>
      </c>
    </row>
    <row r="232" spans="1:9">
      <c r="A232" s="18">
        <v>31106</v>
      </c>
      <c r="B232" s="19">
        <v>27.434531039126099</v>
      </c>
      <c r="C232" s="20">
        <v>74584.3211929237</v>
      </c>
      <c r="D232" s="19">
        <v>28.825695147434001</v>
      </c>
      <c r="E232" s="20">
        <v>104992.30037403</v>
      </c>
      <c r="F232" s="19">
        <v>29.340671957254798</v>
      </c>
      <c r="G232" s="20">
        <v>73299.253269713896</v>
      </c>
      <c r="H232" s="19">
        <v>28.391473268822999</v>
      </c>
      <c r="I232" s="20">
        <v>56553.850910872599</v>
      </c>
    </row>
    <row r="233" spans="1:9">
      <c r="A233" s="18">
        <v>31137</v>
      </c>
      <c r="B233" s="19">
        <v>27.239974123727599</v>
      </c>
      <c r="C233" s="20">
        <v>74055.393053139298</v>
      </c>
      <c r="D233" s="19">
        <v>28.787063646535799</v>
      </c>
      <c r="E233" s="20">
        <v>104851.592227168</v>
      </c>
      <c r="F233" s="19">
        <v>29.182920956643301</v>
      </c>
      <c r="G233" s="20">
        <v>72905.157641494603</v>
      </c>
      <c r="H233" s="19">
        <v>28.314679849811601</v>
      </c>
      <c r="I233" s="20">
        <v>56400.883732009301</v>
      </c>
    </row>
    <row r="234" spans="1:9">
      <c r="A234" s="18">
        <v>31167</v>
      </c>
      <c r="B234" s="19">
        <v>27.084391139775601</v>
      </c>
      <c r="C234" s="20">
        <v>73632.420587137298</v>
      </c>
      <c r="D234" s="19">
        <v>28.7984017787212</v>
      </c>
      <c r="E234" s="20">
        <v>104892.889291263</v>
      </c>
      <c r="F234" s="19">
        <v>29.073006372186601</v>
      </c>
      <c r="G234" s="20">
        <v>72630.567578394999</v>
      </c>
      <c r="H234" s="19">
        <v>28.223924206524899</v>
      </c>
      <c r="I234" s="20">
        <v>56220.104768157602</v>
      </c>
    </row>
    <row r="235" spans="1:9">
      <c r="A235" s="18">
        <v>31198</v>
      </c>
      <c r="B235" s="19">
        <v>26.935644680469501</v>
      </c>
      <c r="C235" s="20">
        <v>73228.034097666197</v>
      </c>
      <c r="D235" s="19">
        <v>28.808280622149798</v>
      </c>
      <c r="E235" s="20">
        <v>104928.87116407799</v>
      </c>
      <c r="F235" s="19">
        <v>29.0001034603014</v>
      </c>
      <c r="G235" s="20">
        <v>72448.440563371099</v>
      </c>
      <c r="H235" s="19">
        <v>28.121161150556301</v>
      </c>
      <c r="I235" s="20">
        <v>56015.407868797498</v>
      </c>
    </row>
    <row r="236" spans="1:9">
      <c r="A236" s="18">
        <v>31228</v>
      </c>
      <c r="B236" s="19">
        <v>26.775824136816301</v>
      </c>
      <c r="C236" s="20">
        <v>72793.5412775023</v>
      </c>
      <c r="D236" s="19">
        <v>28.789459310346199</v>
      </c>
      <c r="E236" s="20">
        <v>104860.317992604</v>
      </c>
      <c r="F236" s="19">
        <v>28.9580606417857</v>
      </c>
      <c r="G236" s="20">
        <v>72343.408640208305</v>
      </c>
      <c r="H236" s="19">
        <v>28.036349731365501</v>
      </c>
      <c r="I236" s="20">
        <v>55846.469388182501</v>
      </c>
    </row>
    <row r="237" spans="1:9">
      <c r="A237" s="18">
        <v>31259</v>
      </c>
      <c r="B237" s="19">
        <v>26.632151801309799</v>
      </c>
      <c r="C237" s="20">
        <v>72402.949449901294</v>
      </c>
      <c r="D237" s="19">
        <v>28.724092029003501</v>
      </c>
      <c r="E237" s="20">
        <v>104622.22967583399</v>
      </c>
      <c r="F237" s="19">
        <v>28.942090531648201</v>
      </c>
      <c r="G237" s="20">
        <v>72303.511900644196</v>
      </c>
      <c r="H237" s="19">
        <v>28.030702261417201</v>
      </c>
      <c r="I237" s="20">
        <v>55835.220018681597</v>
      </c>
    </row>
    <row r="238" spans="1:9">
      <c r="A238" s="18">
        <v>31290</v>
      </c>
      <c r="B238" s="19">
        <v>26.527788044163898</v>
      </c>
      <c r="C238" s="20">
        <v>72119.2230770038</v>
      </c>
      <c r="D238" s="19">
        <v>28.6373234070001</v>
      </c>
      <c r="E238" s="20">
        <v>104306.19090633299</v>
      </c>
      <c r="F238" s="19">
        <v>28.940188289440101</v>
      </c>
      <c r="G238" s="20">
        <v>72298.759694096399</v>
      </c>
      <c r="H238" s="19">
        <v>28.132503479569799</v>
      </c>
      <c r="I238" s="20">
        <v>56038.001003642603</v>
      </c>
    </row>
    <row r="239" spans="1:9">
      <c r="A239" s="18">
        <v>31320</v>
      </c>
      <c r="B239" s="19">
        <v>26.4655502196408</v>
      </c>
      <c r="C239" s="20">
        <v>71950.021500787494</v>
      </c>
      <c r="D239" s="19">
        <v>28.5471520034482</v>
      </c>
      <c r="E239" s="20">
        <v>103977.758130004</v>
      </c>
      <c r="F239" s="19">
        <v>28.947725002332401</v>
      </c>
      <c r="G239" s="20">
        <v>72317.588009546103</v>
      </c>
      <c r="H239" s="19">
        <v>28.3115481156794</v>
      </c>
      <c r="I239" s="20">
        <v>56394.645534240197</v>
      </c>
    </row>
    <row r="240" spans="1:9">
      <c r="A240" s="18">
        <v>31351</v>
      </c>
      <c r="B240" s="19">
        <v>26.452319345065298</v>
      </c>
      <c r="C240" s="20">
        <v>71914.051656885495</v>
      </c>
      <c r="D240" s="19">
        <v>28.490779046661</v>
      </c>
      <c r="E240" s="20">
        <v>103772.429988508</v>
      </c>
      <c r="F240" s="19">
        <v>28.9524300956204</v>
      </c>
      <c r="G240" s="20">
        <v>72329.342335591602</v>
      </c>
      <c r="H240" s="19">
        <v>28.522408095891599</v>
      </c>
      <c r="I240" s="20">
        <v>56814.664029620202</v>
      </c>
    </row>
    <row r="241" spans="1:9">
      <c r="A241" s="18">
        <v>31381</v>
      </c>
      <c r="B241" s="19">
        <v>26.456369358373301</v>
      </c>
      <c r="C241" s="20">
        <v>71925.062141918606</v>
      </c>
      <c r="D241" s="19">
        <v>28.4731224477814</v>
      </c>
      <c r="E241" s="20">
        <v>103708.11906994499</v>
      </c>
      <c r="F241" s="19">
        <v>28.949142218092401</v>
      </c>
      <c r="G241" s="20">
        <v>72321.128516630706</v>
      </c>
      <c r="H241" s="19">
        <v>28.702221340505801</v>
      </c>
      <c r="I241" s="20">
        <v>57172.839575194201</v>
      </c>
    </row>
    <row r="242" spans="1:9">
      <c r="A242" s="18">
        <v>31412</v>
      </c>
      <c r="B242" s="19">
        <v>26.421365165944199</v>
      </c>
      <c r="C242" s="20">
        <v>71829.898717127202</v>
      </c>
      <c r="D242" s="19">
        <v>28.457049518132699</v>
      </c>
      <c r="E242" s="20">
        <v>103649.576375694</v>
      </c>
      <c r="F242" s="19">
        <v>28.937405061667601</v>
      </c>
      <c r="G242" s="20">
        <v>72291.806597804098</v>
      </c>
      <c r="H242" s="19">
        <v>28.821987604168601</v>
      </c>
      <c r="I242" s="20">
        <v>57411.405688167797</v>
      </c>
    </row>
    <row r="243" spans="1:9">
      <c r="A243" s="18">
        <v>31443</v>
      </c>
      <c r="B243" s="19">
        <v>26.324332058652001</v>
      </c>
      <c r="C243" s="20">
        <v>71566.101664051806</v>
      </c>
      <c r="D243" s="19">
        <v>28.4107266645896</v>
      </c>
      <c r="E243" s="20">
        <v>103480.853889437</v>
      </c>
      <c r="F243" s="19">
        <v>28.918032174137</v>
      </c>
      <c r="G243" s="20">
        <v>72243.4089949224</v>
      </c>
      <c r="H243" s="19">
        <v>28.875958806540599</v>
      </c>
      <c r="I243" s="20">
        <v>57518.912590100103</v>
      </c>
    </row>
    <row r="244" spans="1:9">
      <c r="A244" s="18">
        <v>31471</v>
      </c>
      <c r="B244" s="19">
        <v>26.171024075406802</v>
      </c>
      <c r="C244" s="20">
        <v>71149.314081734599</v>
      </c>
      <c r="D244" s="19">
        <v>28.308327297171299</v>
      </c>
      <c r="E244" s="20">
        <v>103107.883000544</v>
      </c>
      <c r="F244" s="19">
        <v>28.863599966923001</v>
      </c>
      <c r="G244" s="20">
        <v>72107.425737673897</v>
      </c>
      <c r="H244" s="19">
        <v>28.853029595689399</v>
      </c>
      <c r="I244" s="20">
        <v>57473.239188100197</v>
      </c>
    </row>
    <row r="245" spans="1:9">
      <c r="A245" s="18">
        <v>31502</v>
      </c>
      <c r="B245" s="19">
        <v>25.9869435631445</v>
      </c>
      <c r="C245" s="20">
        <v>70648.867398963004</v>
      </c>
      <c r="D245" s="19">
        <v>28.132348995214901</v>
      </c>
      <c r="E245" s="20">
        <v>102466.91435629</v>
      </c>
      <c r="F245" s="19">
        <v>28.766273263249701</v>
      </c>
      <c r="G245" s="20">
        <v>71864.282884202505</v>
      </c>
      <c r="H245" s="19">
        <v>28.758096180736899</v>
      </c>
      <c r="I245" s="20">
        <v>57284.1383920671</v>
      </c>
    </row>
    <row r="246" spans="1:9">
      <c r="A246" s="18">
        <v>31532</v>
      </c>
      <c r="B246" s="19">
        <v>25.817003524533899</v>
      </c>
      <c r="C246" s="20">
        <v>70186.863422835202</v>
      </c>
      <c r="D246" s="19">
        <v>27.9515886278094</v>
      </c>
      <c r="E246" s="20">
        <v>101808.527916925</v>
      </c>
      <c r="F246" s="19">
        <v>28.625603623044</v>
      </c>
      <c r="G246" s="20">
        <v>71512.860135608906</v>
      </c>
      <c r="H246" s="19">
        <v>28.6120906097619</v>
      </c>
      <c r="I246" s="20">
        <v>56993.305393902599</v>
      </c>
    </row>
    <row r="247" spans="1:9">
      <c r="A247" s="18">
        <v>31563</v>
      </c>
      <c r="B247" s="19">
        <v>25.695991669336902</v>
      </c>
      <c r="C247" s="20">
        <v>69857.877042011503</v>
      </c>
      <c r="D247" s="19">
        <v>27.8387745821164</v>
      </c>
      <c r="E247" s="20">
        <v>101397.623475203</v>
      </c>
      <c r="F247" s="19">
        <v>28.441608306117601</v>
      </c>
      <c r="G247" s="20">
        <v>71053.2006105826</v>
      </c>
      <c r="H247" s="19">
        <v>28.4699043029173</v>
      </c>
      <c r="I247" s="20">
        <v>56710.080105707202</v>
      </c>
    </row>
    <row r="248" spans="1:9">
      <c r="A248" s="18">
        <v>31593</v>
      </c>
      <c r="B248" s="19">
        <v>25.622543567317599</v>
      </c>
      <c r="C248" s="20">
        <v>69658.198876410301</v>
      </c>
      <c r="D248" s="19">
        <v>27.807357542897901</v>
      </c>
      <c r="E248" s="20">
        <v>101283.19267998201</v>
      </c>
      <c r="F248" s="19">
        <v>28.249497560825699</v>
      </c>
      <c r="G248" s="20">
        <v>70573.267015486301</v>
      </c>
      <c r="H248" s="19">
        <v>28.360101589444898</v>
      </c>
      <c r="I248" s="20">
        <v>56491.360695533302</v>
      </c>
    </row>
    <row r="249" spans="1:9">
      <c r="A249" s="18">
        <v>31624</v>
      </c>
      <c r="B249" s="19">
        <v>25.5662157981284</v>
      </c>
      <c r="C249" s="20">
        <v>69505.064550064504</v>
      </c>
      <c r="D249" s="19">
        <v>27.843067584846501</v>
      </c>
      <c r="E249" s="20">
        <v>101413.259949183</v>
      </c>
      <c r="F249" s="19">
        <v>28.092108712078701</v>
      </c>
      <c r="G249" s="20">
        <v>70180.076119826306</v>
      </c>
      <c r="H249" s="19">
        <v>28.312249248914899</v>
      </c>
      <c r="I249" s="20">
        <v>56396.042143147897</v>
      </c>
    </row>
    <row r="250" spans="1:9">
      <c r="A250" s="18">
        <v>31655</v>
      </c>
      <c r="B250" s="19">
        <v>25.5205631932652</v>
      </c>
      <c r="C250" s="20">
        <v>69380.952038735195</v>
      </c>
      <c r="D250" s="19">
        <v>27.942031150200101</v>
      </c>
      <c r="E250" s="20">
        <v>101773.71656008399</v>
      </c>
      <c r="F250" s="19">
        <v>28.013827523987501</v>
      </c>
      <c r="G250" s="20">
        <v>69984.513024321699</v>
      </c>
      <c r="H250" s="19">
        <v>28.358813862005402</v>
      </c>
      <c r="I250" s="20">
        <v>56488.795631546003</v>
      </c>
    </row>
    <row r="251" spans="1:9">
      <c r="A251" s="18">
        <v>31685</v>
      </c>
      <c r="B251" s="19">
        <v>25.510676187745901</v>
      </c>
      <c r="C251" s="20">
        <v>69354.072935380405</v>
      </c>
      <c r="D251" s="19">
        <v>28.1163521089358</v>
      </c>
      <c r="E251" s="20">
        <v>102408.648636048</v>
      </c>
      <c r="F251" s="19">
        <v>28.052071595410201</v>
      </c>
      <c r="G251" s="20">
        <v>70080.0548674452</v>
      </c>
      <c r="H251" s="19">
        <v>28.516490035340599</v>
      </c>
      <c r="I251" s="20">
        <v>56802.8756623554</v>
      </c>
    </row>
    <row r="252" spans="1:9">
      <c r="A252" s="18">
        <v>31716</v>
      </c>
      <c r="B252" s="19">
        <v>25.5497739492695</v>
      </c>
      <c r="C252" s="20">
        <v>69460.365257244499</v>
      </c>
      <c r="D252" s="19">
        <v>28.365697307121899</v>
      </c>
      <c r="E252" s="20">
        <v>103316.84272506701</v>
      </c>
      <c r="F252" s="19">
        <v>28.191410747221401</v>
      </c>
      <c r="G252" s="20">
        <v>70428.1537724011</v>
      </c>
      <c r="H252" s="19">
        <v>28.749179061847201</v>
      </c>
      <c r="I252" s="20">
        <v>57266.376108036697</v>
      </c>
    </row>
    <row r="253" spans="1:9">
      <c r="A253" s="18">
        <v>31746</v>
      </c>
      <c r="B253" s="19">
        <v>25.666146314223301</v>
      </c>
      <c r="C253" s="20">
        <v>69776.738583740007</v>
      </c>
      <c r="D253" s="19">
        <v>28.6574110802352</v>
      </c>
      <c r="E253" s="20">
        <v>104379.356566738</v>
      </c>
      <c r="F253" s="19">
        <v>28.394787905827201</v>
      </c>
      <c r="G253" s="20">
        <v>70936.233269681907</v>
      </c>
      <c r="H253" s="19">
        <v>28.988647993192298</v>
      </c>
      <c r="I253" s="20">
        <v>57743.381655189798</v>
      </c>
    </row>
    <row r="254" spans="1:9">
      <c r="A254" s="18">
        <v>31777</v>
      </c>
      <c r="B254" s="19">
        <v>25.8925276285621</v>
      </c>
      <c r="C254" s="20">
        <v>70392.185468421303</v>
      </c>
      <c r="D254" s="19">
        <v>29.016641392742201</v>
      </c>
      <c r="E254" s="20">
        <v>105687.787002892</v>
      </c>
      <c r="F254" s="19">
        <v>28.651363835738699</v>
      </c>
      <c r="G254" s="20">
        <v>71577.214638373698</v>
      </c>
      <c r="H254" s="19">
        <v>29.173026219344401</v>
      </c>
      <c r="I254" s="20">
        <v>58110.650328227202</v>
      </c>
    </row>
    <row r="255" spans="1:9">
      <c r="A255" s="18">
        <v>31808</v>
      </c>
      <c r="B255" s="19">
        <v>26.2160522342534</v>
      </c>
      <c r="C255" s="20">
        <v>71271.728955798098</v>
      </c>
      <c r="D255" s="19">
        <v>29.470604196211301</v>
      </c>
      <c r="E255" s="20">
        <v>107341.263138565</v>
      </c>
      <c r="F255" s="19">
        <v>28.943701533176402</v>
      </c>
      <c r="G255" s="20">
        <v>72307.536525888296</v>
      </c>
      <c r="H255" s="19">
        <v>29.278072565594201</v>
      </c>
      <c r="I255" s="20">
        <v>58319.895383891999</v>
      </c>
    </row>
    <row r="256" spans="1:9">
      <c r="A256" s="18">
        <v>31836</v>
      </c>
      <c r="B256" s="19">
        <v>26.599167182508001</v>
      </c>
      <c r="C256" s="20">
        <v>72313.276497240702</v>
      </c>
      <c r="D256" s="19">
        <v>29.988195570314598</v>
      </c>
      <c r="E256" s="20">
        <v>109226.49465658799</v>
      </c>
      <c r="F256" s="19">
        <v>29.263396243464602</v>
      </c>
      <c r="G256" s="20">
        <v>73106.202063355799</v>
      </c>
      <c r="H256" s="19">
        <v>29.340883256941201</v>
      </c>
      <c r="I256" s="20">
        <v>58445.009936434399</v>
      </c>
    </row>
    <row r="257" spans="1:9">
      <c r="A257" s="18">
        <v>31867</v>
      </c>
      <c r="B257" s="19">
        <v>26.9967909504525</v>
      </c>
      <c r="C257" s="20">
        <v>73394.268141676599</v>
      </c>
      <c r="D257" s="19">
        <v>30.483439775731</v>
      </c>
      <c r="E257" s="20">
        <v>111030.330717007</v>
      </c>
      <c r="F257" s="19">
        <v>29.6043896906627</v>
      </c>
      <c r="G257" s="20">
        <v>73958.076385999302</v>
      </c>
      <c r="H257" s="19">
        <v>29.424476695185</v>
      </c>
      <c r="I257" s="20">
        <v>58611.522283250801</v>
      </c>
    </row>
    <row r="258" spans="1:9">
      <c r="A258" s="18">
        <v>31897</v>
      </c>
      <c r="B258" s="19">
        <v>27.381365686181098</v>
      </c>
      <c r="C258" s="20">
        <v>74439.784304185494</v>
      </c>
      <c r="D258" s="19">
        <v>30.8599615899134</v>
      </c>
      <c r="E258" s="20">
        <v>112401.742272212</v>
      </c>
      <c r="F258" s="19">
        <v>29.9570789480134</v>
      </c>
      <c r="G258" s="20">
        <v>74839.169335667204</v>
      </c>
      <c r="H258" s="19">
        <v>29.595679548289201</v>
      </c>
      <c r="I258" s="20">
        <v>58952.546524518497</v>
      </c>
    </row>
    <row r="259" spans="1:9">
      <c r="A259" s="18">
        <v>31928</v>
      </c>
      <c r="B259" s="19">
        <v>27.737883976863898</v>
      </c>
      <c r="C259" s="20">
        <v>75409.0253918323</v>
      </c>
      <c r="D259" s="19">
        <v>31.0893326408017</v>
      </c>
      <c r="E259" s="20">
        <v>113237.184198202</v>
      </c>
      <c r="F259" s="19">
        <v>30.325376289298401</v>
      </c>
      <c r="G259" s="20">
        <v>75759.254606268296</v>
      </c>
      <c r="H259" s="19">
        <v>29.886045083323399</v>
      </c>
      <c r="I259" s="20">
        <v>59530.934585697803</v>
      </c>
    </row>
    <row r="260" spans="1:9">
      <c r="A260" s="18">
        <v>31958</v>
      </c>
      <c r="B260" s="19">
        <v>28.073605319044599</v>
      </c>
      <c r="C260" s="20">
        <v>76321.727284961496</v>
      </c>
      <c r="D260" s="19">
        <v>31.230718768673999</v>
      </c>
      <c r="E260" s="20">
        <v>113752.15720164101</v>
      </c>
      <c r="F260" s="19">
        <v>30.697177285611801</v>
      </c>
      <c r="G260" s="20">
        <v>76688.092754024998</v>
      </c>
      <c r="H260" s="19">
        <v>30.289209111367001</v>
      </c>
      <c r="I260" s="20">
        <v>60334.009442670504</v>
      </c>
    </row>
    <row r="261" spans="1:9">
      <c r="A261" s="18">
        <v>31989</v>
      </c>
      <c r="B261" s="19">
        <v>28.3985038721212</v>
      </c>
      <c r="C261" s="20">
        <v>77205.006026020405</v>
      </c>
      <c r="D261" s="19">
        <v>31.331526094260301</v>
      </c>
      <c r="E261" s="20">
        <v>114119.329370559</v>
      </c>
      <c r="F261" s="19">
        <v>31.058057404676301</v>
      </c>
      <c r="G261" s="20">
        <v>77589.648222347096</v>
      </c>
      <c r="H261" s="19">
        <v>30.754954937129199</v>
      </c>
      <c r="I261" s="20">
        <v>61261.742911910304</v>
      </c>
    </row>
    <row r="262" spans="1:9">
      <c r="A262" s="18">
        <v>32020</v>
      </c>
      <c r="B262" s="19">
        <v>28.738209997261201</v>
      </c>
      <c r="C262" s="20">
        <v>78128.541067042694</v>
      </c>
      <c r="D262" s="19">
        <v>31.434351556146101</v>
      </c>
      <c r="E262" s="20">
        <v>114493.852230292</v>
      </c>
      <c r="F262" s="19">
        <v>31.416344144920298</v>
      </c>
      <c r="G262" s="20">
        <v>78484.7248775302</v>
      </c>
      <c r="H262" s="19">
        <v>31.205945223427101</v>
      </c>
      <c r="I262" s="20">
        <v>62160.084367179399</v>
      </c>
    </row>
    <row r="263" spans="1:9">
      <c r="A263" s="18">
        <v>32050</v>
      </c>
      <c r="B263" s="19">
        <v>29.125655505801198</v>
      </c>
      <c r="C263" s="20">
        <v>79181.861796764293</v>
      </c>
      <c r="D263" s="19">
        <v>31.629903540595201</v>
      </c>
      <c r="E263" s="20">
        <v>115206.114418073</v>
      </c>
      <c r="F263" s="19">
        <v>31.7972459316656</v>
      </c>
      <c r="G263" s="20">
        <v>79436.298739853693</v>
      </c>
      <c r="H263" s="19">
        <v>31.613882690335998</v>
      </c>
      <c r="I263" s="20">
        <v>62972.667584192503</v>
      </c>
    </row>
    <row r="264" spans="1:9">
      <c r="A264" s="18">
        <v>32081</v>
      </c>
      <c r="B264" s="19">
        <v>29.575948049685199</v>
      </c>
      <c r="C264" s="20">
        <v>80406.040321118402</v>
      </c>
      <c r="D264" s="19">
        <v>31.975998580426701</v>
      </c>
      <c r="E264" s="20">
        <v>116466.702035964</v>
      </c>
      <c r="F264" s="19">
        <v>32.236758859807097</v>
      </c>
      <c r="G264" s="20">
        <v>80534.295727860401</v>
      </c>
      <c r="H264" s="19">
        <v>31.973581741282601</v>
      </c>
      <c r="I264" s="20">
        <v>63689.163213264197</v>
      </c>
    </row>
    <row r="265" spans="1:9">
      <c r="A265" s="18">
        <v>32111</v>
      </c>
      <c r="B265" s="19">
        <v>30.053658657364299</v>
      </c>
      <c r="C265" s="20">
        <v>81704.7583983324</v>
      </c>
      <c r="D265" s="19">
        <v>32.427737555024102</v>
      </c>
      <c r="E265" s="20">
        <v>118112.07828340599</v>
      </c>
      <c r="F265" s="19">
        <v>32.717287254753003</v>
      </c>
      <c r="G265" s="20">
        <v>81734.7580954484</v>
      </c>
      <c r="H265" s="19">
        <v>32.311623488295403</v>
      </c>
      <c r="I265" s="20">
        <v>64362.5189909373</v>
      </c>
    </row>
    <row r="266" spans="1:9">
      <c r="A266" s="18">
        <v>32142</v>
      </c>
      <c r="B266" s="19">
        <v>30.5146460726614</v>
      </c>
      <c r="C266" s="20">
        <v>82958.012313968095</v>
      </c>
      <c r="D266" s="19">
        <v>32.886323070189199</v>
      </c>
      <c r="E266" s="20">
        <v>119782.391797412</v>
      </c>
      <c r="F266" s="19">
        <v>33.168614743401797</v>
      </c>
      <c r="G266" s="20">
        <v>82862.270374180298</v>
      </c>
      <c r="H266" s="19">
        <v>32.639597469098902</v>
      </c>
      <c r="I266" s="20">
        <v>65015.820474709697</v>
      </c>
    </row>
    <row r="267" spans="1:9">
      <c r="A267" s="18">
        <v>32173</v>
      </c>
      <c r="B267" s="19">
        <v>30.914531456393799</v>
      </c>
      <c r="C267" s="20">
        <v>84045.152453455899</v>
      </c>
      <c r="D267" s="19">
        <v>33.253348902319601</v>
      </c>
      <c r="E267" s="20">
        <v>121119.21598204901</v>
      </c>
      <c r="F267" s="19">
        <v>33.557194194354302</v>
      </c>
      <c r="G267" s="20">
        <v>83833.024678385395</v>
      </c>
      <c r="H267" s="19">
        <v>32.919417437064503</v>
      </c>
      <c r="I267" s="20">
        <v>65573.202495726102</v>
      </c>
    </row>
    <row r="268" spans="1:9">
      <c r="A268" s="18">
        <v>32202</v>
      </c>
      <c r="B268" s="19">
        <v>31.215419928650501</v>
      </c>
      <c r="C268" s="20">
        <v>84863.156684183705</v>
      </c>
      <c r="D268" s="19">
        <v>33.541109178114702</v>
      </c>
      <c r="E268" s="20">
        <v>122167.329935849</v>
      </c>
      <c r="F268" s="19">
        <v>33.866160274687999</v>
      </c>
      <c r="G268" s="20">
        <v>84604.887811142704</v>
      </c>
      <c r="H268" s="19">
        <v>33.123439528102502</v>
      </c>
      <c r="I268" s="20">
        <v>65979.600388848499</v>
      </c>
    </row>
    <row r="269" spans="1:9">
      <c r="A269" s="18">
        <v>32233</v>
      </c>
      <c r="B269" s="19">
        <v>31.425610729867401</v>
      </c>
      <c r="C269" s="20">
        <v>85434.587564755406</v>
      </c>
      <c r="D269" s="19">
        <v>33.878712415260097</v>
      </c>
      <c r="E269" s="20">
        <v>123396.987722081</v>
      </c>
      <c r="F269" s="19">
        <v>34.1083008978854</v>
      </c>
      <c r="G269" s="20">
        <v>85209.806706404794</v>
      </c>
      <c r="H269" s="19">
        <v>33.235702233082698</v>
      </c>
      <c r="I269" s="20">
        <v>66203.219931948101</v>
      </c>
    </row>
    <row r="270" spans="1:9">
      <c r="A270" s="18">
        <v>32263</v>
      </c>
      <c r="B270" s="19">
        <v>31.600183214775601</v>
      </c>
      <c r="C270" s="20">
        <v>85909.185445334093</v>
      </c>
      <c r="D270" s="19">
        <v>34.330077295751401</v>
      </c>
      <c r="E270" s="20">
        <v>125041.00140044899</v>
      </c>
      <c r="F270" s="19">
        <v>34.333129049839798</v>
      </c>
      <c r="G270" s="20">
        <v>85771.4753579026</v>
      </c>
      <c r="H270" s="19">
        <v>33.268057616003802</v>
      </c>
      <c r="I270" s="20">
        <v>66267.669616702493</v>
      </c>
    </row>
    <row r="271" spans="1:9">
      <c r="A271" s="18">
        <v>32294</v>
      </c>
      <c r="B271" s="19">
        <v>31.8157083050408</v>
      </c>
      <c r="C271" s="20">
        <v>86495.118280655806</v>
      </c>
      <c r="D271" s="19">
        <v>34.916091473259399</v>
      </c>
      <c r="E271" s="20">
        <v>127175.450413167</v>
      </c>
      <c r="F271" s="19">
        <v>34.588803572431203</v>
      </c>
      <c r="G271" s="20">
        <v>86410.204818950602</v>
      </c>
      <c r="H271" s="19">
        <v>33.271188836310102</v>
      </c>
      <c r="I271" s="20">
        <v>66273.906790965804</v>
      </c>
    </row>
    <row r="272" spans="1:9">
      <c r="A272" s="18">
        <v>32324</v>
      </c>
      <c r="B272" s="19">
        <v>32.133359413081003</v>
      </c>
      <c r="C272" s="20">
        <v>87358.693904950895</v>
      </c>
      <c r="D272" s="19">
        <v>35.606272932087499</v>
      </c>
      <c r="E272" s="20">
        <v>129689.30961646599</v>
      </c>
      <c r="F272" s="19">
        <v>34.9050479089898</v>
      </c>
      <c r="G272" s="20">
        <v>87200.250587305607</v>
      </c>
      <c r="H272" s="19">
        <v>33.299034628073201</v>
      </c>
      <c r="I272" s="20">
        <v>66329.373682062098</v>
      </c>
    </row>
    <row r="273" spans="1:9">
      <c r="A273" s="18">
        <v>32355</v>
      </c>
      <c r="B273" s="19">
        <v>32.557032380602799</v>
      </c>
      <c r="C273" s="20">
        <v>88510.503667812794</v>
      </c>
      <c r="D273" s="19">
        <v>36.345694555113901</v>
      </c>
      <c r="E273" s="20">
        <v>132382.517074284</v>
      </c>
      <c r="F273" s="19">
        <v>35.289557497798398</v>
      </c>
      <c r="G273" s="20">
        <v>88160.837508279001</v>
      </c>
      <c r="H273" s="19">
        <v>33.377941806387099</v>
      </c>
      <c r="I273" s="20">
        <v>66486.551323247098</v>
      </c>
    </row>
    <row r="274" spans="1:9">
      <c r="A274" s="18">
        <v>32386</v>
      </c>
      <c r="B274" s="19">
        <v>33.036486332401203</v>
      </c>
      <c r="C274" s="20">
        <v>89813.961251510904</v>
      </c>
      <c r="D274" s="19">
        <v>37.017443336599399</v>
      </c>
      <c r="E274" s="20">
        <v>134829.23863575401</v>
      </c>
      <c r="F274" s="19">
        <v>35.705098121417699</v>
      </c>
      <c r="G274" s="20">
        <v>89198.946569274704</v>
      </c>
      <c r="H274" s="19">
        <v>33.489672955476799</v>
      </c>
      <c r="I274" s="20">
        <v>66709.112043780595</v>
      </c>
    </row>
    <row r="275" spans="1:9">
      <c r="A275" s="18">
        <v>32416</v>
      </c>
      <c r="B275" s="19">
        <v>33.478841122731701</v>
      </c>
      <c r="C275" s="20">
        <v>91016.559966108398</v>
      </c>
      <c r="D275" s="19">
        <v>37.487829122113801</v>
      </c>
      <c r="E275" s="20">
        <v>136542.53246724099</v>
      </c>
      <c r="F275" s="19">
        <v>36.063190305672101</v>
      </c>
      <c r="G275" s="20">
        <v>90093.537182120999</v>
      </c>
      <c r="H275" s="19">
        <v>33.601643519572001</v>
      </c>
      <c r="I275" s="20">
        <v>66932.149662444994</v>
      </c>
    </row>
    <row r="276" spans="1:9">
      <c r="A276" s="18">
        <v>32447</v>
      </c>
      <c r="B276" s="19">
        <v>33.848106985365298</v>
      </c>
      <c r="C276" s="20">
        <v>92020.456976958303</v>
      </c>
      <c r="D276" s="19">
        <v>37.719072446284997</v>
      </c>
      <c r="E276" s="20">
        <v>137384.79380479699</v>
      </c>
      <c r="F276" s="19">
        <v>36.339490092622597</v>
      </c>
      <c r="G276" s="20">
        <v>90783.792950344898</v>
      </c>
      <c r="H276" s="19">
        <v>33.684292347042899</v>
      </c>
      <c r="I276" s="20">
        <v>67096.780409940504</v>
      </c>
    </row>
    <row r="277" spans="1:9">
      <c r="A277" s="18">
        <v>32477</v>
      </c>
      <c r="B277" s="19">
        <v>34.167101047013198</v>
      </c>
      <c r="C277" s="20">
        <v>92887.683594342496</v>
      </c>
      <c r="D277" s="19">
        <v>37.819428150468099</v>
      </c>
      <c r="E277" s="20">
        <v>137750.32102569999</v>
      </c>
      <c r="F277" s="19">
        <v>36.575981347063497</v>
      </c>
      <c r="G277" s="20">
        <v>91374.598518144601</v>
      </c>
      <c r="H277" s="19">
        <v>33.742390470228301</v>
      </c>
      <c r="I277" s="20">
        <v>67212.507852673705</v>
      </c>
    </row>
    <row r="278" spans="1:9">
      <c r="A278" s="18">
        <v>32508</v>
      </c>
      <c r="B278" s="19">
        <v>34.458038876367297</v>
      </c>
      <c r="C278" s="20">
        <v>93678.635715258104</v>
      </c>
      <c r="D278" s="19">
        <v>37.894529528432898</v>
      </c>
      <c r="E278" s="20">
        <v>138023.86400162699</v>
      </c>
      <c r="F278" s="19">
        <v>36.811614444619501</v>
      </c>
      <c r="G278" s="20">
        <v>91963.260227107894</v>
      </c>
      <c r="H278" s="19">
        <v>33.8244319102402</v>
      </c>
      <c r="I278" s="20">
        <v>67375.928726363898</v>
      </c>
    </row>
    <row r="279" spans="1:9">
      <c r="A279" s="18">
        <v>32539</v>
      </c>
      <c r="B279" s="19">
        <v>34.768652824009202</v>
      </c>
      <c r="C279" s="20">
        <v>94523.079908777698</v>
      </c>
      <c r="D279" s="19">
        <v>38.0300913966122</v>
      </c>
      <c r="E279" s="20">
        <v>138517.623208832</v>
      </c>
      <c r="F279" s="19">
        <v>37.0353620478948</v>
      </c>
      <c r="G279" s="20">
        <v>92522.229437658301</v>
      </c>
      <c r="H279" s="19">
        <v>34.011464263416002</v>
      </c>
      <c r="I279" s="20">
        <v>67748.484236846503</v>
      </c>
    </row>
    <row r="280" spans="1:9">
      <c r="A280" s="18">
        <v>32567</v>
      </c>
      <c r="B280" s="19">
        <v>35.174449983267202</v>
      </c>
      <c r="C280" s="20">
        <v>95626.291974699503</v>
      </c>
      <c r="D280" s="19">
        <v>38.318483414386897</v>
      </c>
      <c r="E280" s="20">
        <v>139568.03816676501</v>
      </c>
      <c r="F280" s="19">
        <v>37.253236425692897</v>
      </c>
      <c r="G280" s="20">
        <v>93066.526078937502</v>
      </c>
      <c r="H280" s="19">
        <v>34.350811262202498</v>
      </c>
      <c r="I280" s="20">
        <v>68424.4399857682</v>
      </c>
    </row>
    <row r="281" spans="1:9">
      <c r="A281" s="18">
        <v>32598</v>
      </c>
      <c r="B281" s="19">
        <v>35.686952343189098</v>
      </c>
      <c r="C281" s="20">
        <v>97019.595930580399</v>
      </c>
      <c r="D281" s="19">
        <v>38.742171076091402</v>
      </c>
      <c r="E281" s="20">
        <v>141111.24265897</v>
      </c>
      <c r="F281" s="19">
        <v>37.486040513643204</v>
      </c>
      <c r="G281" s="20">
        <v>93648.120318828995</v>
      </c>
      <c r="H281" s="19">
        <v>34.829281623118298</v>
      </c>
      <c r="I281" s="20">
        <v>69377.519848876997</v>
      </c>
    </row>
    <row r="282" spans="1:9">
      <c r="A282" s="18">
        <v>32628</v>
      </c>
      <c r="B282" s="19">
        <v>36.264029733799802</v>
      </c>
      <c r="C282" s="20">
        <v>98588.4554599486</v>
      </c>
      <c r="D282" s="19">
        <v>39.286468395925603</v>
      </c>
      <c r="E282" s="20">
        <v>143093.74567943599</v>
      </c>
      <c r="F282" s="19">
        <v>37.729239081919602</v>
      </c>
      <c r="G282" s="20">
        <v>94255.682186426799</v>
      </c>
      <c r="H282" s="19">
        <v>35.382807379551899</v>
      </c>
      <c r="I282" s="20">
        <v>70480.104868269002</v>
      </c>
    </row>
    <row r="283" spans="1:9">
      <c r="A283" s="18">
        <v>32659</v>
      </c>
      <c r="B283" s="19">
        <v>36.854729574135099</v>
      </c>
      <c r="C283" s="20">
        <v>100194.34938091099</v>
      </c>
      <c r="D283" s="19">
        <v>39.912131292719998</v>
      </c>
      <c r="E283" s="20">
        <v>145372.60787017</v>
      </c>
      <c r="F283" s="19">
        <v>38.019495558963399</v>
      </c>
      <c r="G283" s="20">
        <v>94980.804741731801</v>
      </c>
      <c r="H283" s="19">
        <v>35.915336421015397</v>
      </c>
      <c r="I283" s="20">
        <v>71540.8658837853</v>
      </c>
    </row>
    <row r="284" spans="1:9">
      <c r="A284" s="18">
        <v>32689</v>
      </c>
      <c r="B284" s="19">
        <v>37.4037647269692</v>
      </c>
      <c r="C284" s="20">
        <v>101686.97245971501</v>
      </c>
      <c r="D284" s="19">
        <v>40.517218901635701</v>
      </c>
      <c r="E284" s="20">
        <v>147576.52835371601</v>
      </c>
      <c r="F284" s="19">
        <v>38.357749288705698</v>
      </c>
      <c r="G284" s="20">
        <v>95825.834666129202</v>
      </c>
      <c r="H284" s="19">
        <v>36.341247421366099</v>
      </c>
      <c r="I284" s="20">
        <v>72389.251136183593</v>
      </c>
    </row>
    <row r="285" spans="1:9">
      <c r="A285" s="18">
        <v>32720</v>
      </c>
      <c r="B285" s="19">
        <v>37.862208031404201</v>
      </c>
      <c r="C285" s="20">
        <v>102933.30988089999</v>
      </c>
      <c r="D285" s="19">
        <v>41.044451624965497</v>
      </c>
      <c r="E285" s="20">
        <v>149496.87671554199</v>
      </c>
      <c r="F285" s="19">
        <v>38.724425947604303</v>
      </c>
      <c r="G285" s="20">
        <v>96741.8711266389</v>
      </c>
      <c r="H285" s="19">
        <v>36.623177641662998</v>
      </c>
      <c r="I285" s="20">
        <v>72950.836633877698</v>
      </c>
    </row>
    <row r="286" spans="1:9">
      <c r="A286" s="18">
        <v>32751</v>
      </c>
      <c r="B286" s="19">
        <v>38.2141527571167</v>
      </c>
      <c r="C286" s="20">
        <v>103890.11714060001</v>
      </c>
      <c r="D286" s="19">
        <v>41.462485551547601</v>
      </c>
      <c r="E286" s="20">
        <v>151019.488515943</v>
      </c>
      <c r="F286" s="19">
        <v>39.106130864992103</v>
      </c>
      <c r="G286" s="20">
        <v>97695.451380515398</v>
      </c>
      <c r="H286" s="19">
        <v>36.805557759274201</v>
      </c>
      <c r="I286" s="20">
        <v>73314.125212911007</v>
      </c>
    </row>
    <row r="287" spans="1:9">
      <c r="A287" s="18">
        <v>32781</v>
      </c>
      <c r="B287" s="19">
        <v>38.478053059429399</v>
      </c>
      <c r="C287" s="20">
        <v>104607.564247042</v>
      </c>
      <c r="D287" s="19">
        <v>41.787906193343098</v>
      </c>
      <c r="E287" s="20">
        <v>152204.77343609999</v>
      </c>
      <c r="F287" s="19">
        <v>39.501135297131903</v>
      </c>
      <c r="G287" s="20">
        <v>98682.256657376594</v>
      </c>
      <c r="H287" s="19">
        <v>36.961690620951103</v>
      </c>
      <c r="I287" s="20">
        <v>73625.131073648095</v>
      </c>
    </row>
    <row r="288" spans="1:9">
      <c r="A288" s="18">
        <v>32812</v>
      </c>
      <c r="B288" s="19">
        <v>38.7127153331747</v>
      </c>
      <c r="C288" s="20">
        <v>105245.523990983</v>
      </c>
      <c r="D288" s="19">
        <v>42.077702405148997</v>
      </c>
      <c r="E288" s="20">
        <v>153260.30291289301</v>
      </c>
      <c r="F288" s="19">
        <v>39.882707633769897</v>
      </c>
      <c r="G288" s="20">
        <v>99635.505696277105</v>
      </c>
      <c r="H288" s="19">
        <v>37.186860169975702</v>
      </c>
      <c r="I288" s="20">
        <v>74073.653240308195</v>
      </c>
    </row>
    <row r="289" spans="1:9">
      <c r="A289" s="18">
        <v>32842</v>
      </c>
      <c r="B289" s="19">
        <v>39.010094798754203</v>
      </c>
      <c r="C289" s="20">
        <v>106053.98853318099</v>
      </c>
      <c r="D289" s="19">
        <v>42.425879824458399</v>
      </c>
      <c r="E289" s="20">
        <v>154528.47521557799</v>
      </c>
      <c r="F289" s="19">
        <v>40.253634943243597</v>
      </c>
      <c r="G289" s="20">
        <v>100562.16118805901</v>
      </c>
      <c r="H289" s="19">
        <v>37.5370030261208</v>
      </c>
      <c r="I289" s="20">
        <v>74771.113590338005</v>
      </c>
    </row>
    <row r="290" spans="1:9">
      <c r="A290" s="18">
        <v>32873</v>
      </c>
      <c r="B290" s="19">
        <v>39.448376145877297</v>
      </c>
      <c r="C290" s="20">
        <v>107245.513065534</v>
      </c>
      <c r="D290" s="19">
        <v>42.925909898853703</v>
      </c>
      <c r="E290" s="20">
        <v>156349.74292476699</v>
      </c>
      <c r="F290" s="19">
        <v>40.663081393135002</v>
      </c>
      <c r="G290" s="20">
        <v>101585.045703952</v>
      </c>
      <c r="H290" s="19">
        <v>38.011695705431201</v>
      </c>
      <c r="I290" s="20">
        <v>75716.668572991301</v>
      </c>
    </row>
    <row r="291" spans="1:9">
      <c r="A291" s="18">
        <v>32904</v>
      </c>
      <c r="B291" s="19">
        <v>40.038667180065097</v>
      </c>
      <c r="C291" s="20">
        <v>108850.29559410601</v>
      </c>
      <c r="D291" s="19">
        <v>43.558814549257903</v>
      </c>
      <c r="E291" s="20">
        <v>158654.98187298601</v>
      </c>
      <c r="F291" s="19">
        <v>41.164828798599302</v>
      </c>
      <c r="G291" s="20">
        <v>102838.517683194</v>
      </c>
      <c r="H291" s="19">
        <v>38.579427038790101</v>
      </c>
      <c r="I291" s="20">
        <v>76847.5501190176</v>
      </c>
    </row>
    <row r="292" spans="1:9">
      <c r="A292" s="18">
        <v>32932</v>
      </c>
      <c r="B292" s="19">
        <v>40.710790959275897</v>
      </c>
      <c r="C292" s="20">
        <v>110677.55102481</v>
      </c>
      <c r="D292" s="19">
        <v>44.184985836474702</v>
      </c>
      <c r="E292" s="20">
        <v>160935.69578246199</v>
      </c>
      <c r="F292" s="19">
        <v>41.797743384201603</v>
      </c>
      <c r="G292" s="20">
        <v>104419.67324008601</v>
      </c>
      <c r="H292" s="19">
        <v>39.1905645976085</v>
      </c>
      <c r="I292" s="20">
        <v>78064.893863746896</v>
      </c>
    </row>
    <row r="293" spans="1:9">
      <c r="A293" s="18">
        <v>32963</v>
      </c>
      <c r="B293" s="19">
        <v>41.408736769660599</v>
      </c>
      <c r="C293" s="20">
        <v>112575.006987252</v>
      </c>
      <c r="D293" s="19">
        <v>44.708239491718601</v>
      </c>
      <c r="E293" s="20">
        <v>162841.55111959</v>
      </c>
      <c r="F293" s="19">
        <v>42.530838605600998</v>
      </c>
      <c r="G293" s="20">
        <v>106251.101381284</v>
      </c>
      <c r="H293" s="19">
        <v>39.809223419322599</v>
      </c>
      <c r="I293" s="20">
        <v>79297.219443918002</v>
      </c>
    </row>
    <row r="294" spans="1:9">
      <c r="A294" s="18">
        <v>32993</v>
      </c>
      <c r="B294" s="19">
        <v>42.062446967222797</v>
      </c>
      <c r="C294" s="20">
        <v>114352.20271451</v>
      </c>
      <c r="D294" s="19">
        <v>45.068162877818203</v>
      </c>
      <c r="E294" s="20">
        <v>164152.50594901401</v>
      </c>
      <c r="F294" s="19">
        <v>43.311972882602397</v>
      </c>
      <c r="G294" s="20">
        <v>108202.54132413901</v>
      </c>
      <c r="H294" s="19">
        <v>40.414744554064001</v>
      </c>
      <c r="I294" s="20">
        <v>80503.375660374499</v>
      </c>
    </row>
    <row r="295" spans="1:9">
      <c r="A295" s="18">
        <v>33024</v>
      </c>
      <c r="B295" s="19">
        <v>42.607685853024897</v>
      </c>
      <c r="C295" s="20">
        <v>115834.505150354</v>
      </c>
      <c r="D295" s="19">
        <v>45.274323070144902</v>
      </c>
      <c r="E295" s="20">
        <v>164903.406585658</v>
      </c>
      <c r="F295" s="19">
        <v>44.026360134647199</v>
      </c>
      <c r="G295" s="20">
        <v>109987.23296980299</v>
      </c>
      <c r="H295" s="19">
        <v>40.979167013973999</v>
      </c>
      <c r="I295" s="20">
        <v>81627.666159365603</v>
      </c>
    </row>
    <row r="296" spans="1:9">
      <c r="A296" s="18">
        <v>33054</v>
      </c>
      <c r="B296" s="19">
        <v>43.022816530109303</v>
      </c>
      <c r="C296" s="20">
        <v>116963.09159174599</v>
      </c>
      <c r="D296" s="19">
        <v>45.452006171290201</v>
      </c>
      <c r="E296" s="20">
        <v>165550.58464784999</v>
      </c>
      <c r="F296" s="19">
        <v>44.602495583977699</v>
      </c>
      <c r="G296" s="20">
        <v>111426.542140352</v>
      </c>
      <c r="H296" s="19">
        <v>41.5129961954622</v>
      </c>
      <c r="I296" s="20">
        <v>82691.016963880204</v>
      </c>
    </row>
    <row r="297" spans="1:9">
      <c r="A297" s="18">
        <v>33085</v>
      </c>
      <c r="B297" s="19">
        <v>43.328787669810403</v>
      </c>
      <c r="C297" s="20">
        <v>117794.91371134701</v>
      </c>
      <c r="D297" s="19">
        <v>45.669579739442902</v>
      </c>
      <c r="E297" s="20">
        <v>166343.05640973101</v>
      </c>
      <c r="F297" s="19">
        <v>44.991429289819699</v>
      </c>
      <c r="G297" s="20">
        <v>112398.18144878899</v>
      </c>
      <c r="H297" s="19">
        <v>42.044194254017903</v>
      </c>
      <c r="I297" s="20">
        <v>83749.126753508099</v>
      </c>
    </row>
    <row r="298" spans="1:9">
      <c r="A298" s="18">
        <v>33116</v>
      </c>
      <c r="B298" s="19">
        <v>43.583036927132802</v>
      </c>
      <c r="C298" s="20">
        <v>118486.123203653</v>
      </c>
      <c r="D298" s="19">
        <v>45.980085350999602</v>
      </c>
      <c r="E298" s="20">
        <v>167474.01607157601</v>
      </c>
      <c r="F298" s="19">
        <v>45.216173444853602</v>
      </c>
      <c r="G298" s="20">
        <v>112959.64025807301</v>
      </c>
      <c r="H298" s="19">
        <v>42.579983363981498</v>
      </c>
      <c r="I298" s="20">
        <v>84816.381599977307</v>
      </c>
    </row>
    <row r="299" spans="1:9">
      <c r="A299" s="18">
        <v>33146</v>
      </c>
      <c r="B299" s="19">
        <v>43.840848409973503</v>
      </c>
      <c r="C299" s="20">
        <v>119187.017066792</v>
      </c>
      <c r="D299" s="19">
        <v>46.4203444285369</v>
      </c>
      <c r="E299" s="20">
        <v>169077.57890240301</v>
      </c>
      <c r="F299" s="19">
        <v>45.366949550704902</v>
      </c>
      <c r="G299" s="20">
        <v>113336.311112303</v>
      </c>
      <c r="H299" s="19">
        <v>43.093932163849303</v>
      </c>
      <c r="I299" s="20">
        <v>85840.132059431795</v>
      </c>
    </row>
    <row r="300" spans="1:9">
      <c r="A300" s="18">
        <v>33177</v>
      </c>
      <c r="B300" s="19">
        <v>44.132535032658303</v>
      </c>
      <c r="C300" s="20">
        <v>119980.00487922999</v>
      </c>
      <c r="D300" s="19">
        <v>46.981187123757699</v>
      </c>
      <c r="E300" s="20">
        <v>171120.34541394899</v>
      </c>
      <c r="F300" s="19">
        <v>45.539710216064698</v>
      </c>
      <c r="G300" s="20">
        <v>113767.904082761</v>
      </c>
      <c r="H300" s="19">
        <v>43.576365800468402</v>
      </c>
      <c r="I300" s="20">
        <v>86801.106493601197</v>
      </c>
    </row>
    <row r="301" spans="1:9">
      <c r="A301" s="18">
        <v>33207</v>
      </c>
      <c r="B301" s="19">
        <v>44.444341784733503</v>
      </c>
      <c r="C301" s="20">
        <v>120827.691865887</v>
      </c>
      <c r="D301" s="19">
        <v>47.560360396899902</v>
      </c>
      <c r="E301" s="20">
        <v>173229.877688932</v>
      </c>
      <c r="F301" s="19">
        <v>45.819398941814903</v>
      </c>
      <c r="G301" s="20">
        <v>114466.626142546</v>
      </c>
      <c r="H301" s="19">
        <v>44.020968141135903</v>
      </c>
      <c r="I301" s="20">
        <v>87686.723603029095</v>
      </c>
    </row>
    <row r="302" spans="1:9">
      <c r="A302" s="18">
        <v>33238</v>
      </c>
      <c r="B302" s="19">
        <v>44.798991143130998</v>
      </c>
      <c r="C302" s="20">
        <v>121791.85201937601</v>
      </c>
      <c r="D302" s="19">
        <v>48.1266316333719</v>
      </c>
      <c r="E302" s="20">
        <v>175292.416664966</v>
      </c>
      <c r="F302" s="19">
        <v>46.239067583171298</v>
      </c>
      <c r="G302" s="20">
        <v>115515.04787184201</v>
      </c>
      <c r="H302" s="19">
        <v>44.443192775574303</v>
      </c>
      <c r="I302" s="20">
        <v>88527.765869516501</v>
      </c>
    </row>
    <row r="303" spans="1:9">
      <c r="A303" s="18">
        <v>33269</v>
      </c>
      <c r="B303" s="19">
        <v>45.250777944587803</v>
      </c>
      <c r="C303" s="20">
        <v>123020.092876219</v>
      </c>
      <c r="D303" s="19">
        <v>48.755817010705897</v>
      </c>
      <c r="E303" s="20">
        <v>177584.10884411799</v>
      </c>
      <c r="F303" s="19">
        <v>46.783600129401698</v>
      </c>
      <c r="G303" s="20">
        <v>116875.406253473</v>
      </c>
      <c r="H303" s="19">
        <v>44.843422720610597</v>
      </c>
      <c r="I303" s="20">
        <v>89324.996236089602</v>
      </c>
    </row>
    <row r="304" spans="1:9">
      <c r="A304" s="18">
        <v>33297</v>
      </c>
      <c r="B304" s="19">
        <v>45.804467365553499</v>
      </c>
      <c r="C304" s="20">
        <v>124525.369184953</v>
      </c>
      <c r="D304" s="19">
        <v>49.503934814780301</v>
      </c>
      <c r="E304" s="20">
        <v>180308.99054423999</v>
      </c>
      <c r="F304" s="19">
        <v>47.363550527973899</v>
      </c>
      <c r="G304" s="20">
        <v>118324.245980482</v>
      </c>
      <c r="H304" s="19">
        <v>45.260445453961097</v>
      </c>
      <c r="I304" s="20">
        <v>90155.676675425799</v>
      </c>
    </row>
    <row r="305" spans="1:9">
      <c r="A305" s="18">
        <v>33328</v>
      </c>
      <c r="B305" s="19">
        <v>46.439939066905801</v>
      </c>
      <c r="C305" s="20">
        <v>126252.981201177</v>
      </c>
      <c r="D305" s="19">
        <v>50.298987541997001</v>
      </c>
      <c r="E305" s="20">
        <v>183204.82408172099</v>
      </c>
      <c r="F305" s="19">
        <v>47.943109385769901</v>
      </c>
      <c r="G305" s="20">
        <v>119772.107555165</v>
      </c>
      <c r="H305" s="19">
        <v>45.708240451851999</v>
      </c>
      <c r="I305" s="20">
        <v>91047.6533372064</v>
      </c>
    </row>
    <row r="306" spans="1:9">
      <c r="A306" s="18">
        <v>33358</v>
      </c>
      <c r="B306" s="19">
        <v>47.106849547848</v>
      </c>
      <c r="C306" s="20">
        <v>128066.063606216</v>
      </c>
      <c r="D306" s="19">
        <v>51.094163454375199</v>
      </c>
      <c r="E306" s="20">
        <v>186101.10629852701</v>
      </c>
      <c r="F306" s="19">
        <v>48.547012771933296</v>
      </c>
      <c r="G306" s="20">
        <v>121280.786951374</v>
      </c>
      <c r="H306" s="19">
        <v>46.174840919558697</v>
      </c>
      <c r="I306" s="20">
        <v>91977.089194083994</v>
      </c>
    </row>
    <row r="307" spans="1:9">
      <c r="A307" s="18">
        <v>33389</v>
      </c>
      <c r="B307" s="19">
        <v>47.765559553097397</v>
      </c>
      <c r="C307" s="20">
        <v>129856.85195738</v>
      </c>
      <c r="D307" s="19">
        <v>51.817349201515299</v>
      </c>
      <c r="E307" s="20">
        <v>188735.177560351</v>
      </c>
      <c r="F307" s="19">
        <v>49.178505770815697</v>
      </c>
      <c r="G307" s="20">
        <v>122858.391081592</v>
      </c>
      <c r="H307" s="19">
        <v>46.674235037869799</v>
      </c>
      <c r="I307" s="20">
        <v>92971.847734626004</v>
      </c>
    </row>
    <row r="308" spans="1:9">
      <c r="A308" s="18">
        <v>33419</v>
      </c>
      <c r="B308" s="19">
        <v>48.398518675204599</v>
      </c>
      <c r="C308" s="20">
        <v>131577.633201933</v>
      </c>
      <c r="D308" s="19">
        <v>52.424664030072599</v>
      </c>
      <c r="E308" s="20">
        <v>190947.210282385</v>
      </c>
      <c r="F308" s="19">
        <v>49.8598796021666</v>
      </c>
      <c r="G308" s="20">
        <v>124560.608164701</v>
      </c>
      <c r="H308" s="19">
        <v>47.191922964886899</v>
      </c>
      <c r="I308" s="20">
        <v>94003.046276726003</v>
      </c>
    </row>
    <row r="309" spans="1:9">
      <c r="A309" s="18">
        <v>33450</v>
      </c>
      <c r="B309" s="19">
        <v>49.031322915980098</v>
      </c>
      <c r="C309" s="20">
        <v>133297.99338155199</v>
      </c>
      <c r="D309" s="19">
        <v>52.988768450172401</v>
      </c>
      <c r="E309" s="20">
        <v>193001.85702774601</v>
      </c>
      <c r="F309" s="19">
        <v>50.6181024367147</v>
      </c>
      <c r="G309" s="20">
        <v>126454.810440143</v>
      </c>
      <c r="H309" s="19">
        <v>47.704712101340697</v>
      </c>
      <c r="I309" s="20">
        <v>95024.486766873801</v>
      </c>
    </row>
    <row r="310" spans="1:9">
      <c r="A310" s="18">
        <v>33481</v>
      </c>
      <c r="B310" s="19">
        <v>49.647809319824901</v>
      </c>
      <c r="C310" s="20">
        <v>134973.991410819</v>
      </c>
      <c r="D310" s="19">
        <v>53.581985527981097</v>
      </c>
      <c r="E310" s="20">
        <v>195162.541281907</v>
      </c>
      <c r="F310" s="19">
        <v>51.428426353308701</v>
      </c>
      <c r="G310" s="20">
        <v>128479.172325224</v>
      </c>
      <c r="H310" s="19">
        <v>48.229940538977601</v>
      </c>
      <c r="I310" s="20">
        <v>96070.705484550897</v>
      </c>
    </row>
    <row r="311" spans="1:9">
      <c r="A311" s="18">
        <v>33511</v>
      </c>
      <c r="B311" s="19">
        <v>50.210688671407198</v>
      </c>
      <c r="C311" s="20">
        <v>136504.25173462101</v>
      </c>
      <c r="D311" s="19">
        <v>54.120401590720199</v>
      </c>
      <c r="E311" s="20">
        <v>197123.62290357001</v>
      </c>
      <c r="F311" s="19">
        <v>52.194837179844697</v>
      </c>
      <c r="G311" s="20">
        <v>130393.829950133</v>
      </c>
      <c r="H311" s="19">
        <v>48.801297906900501</v>
      </c>
      <c r="I311" s="20">
        <v>97208.809840615504</v>
      </c>
    </row>
    <row r="312" spans="1:9">
      <c r="A312" s="18">
        <v>33542</v>
      </c>
      <c r="B312" s="19">
        <v>50.7022802144919</v>
      </c>
      <c r="C312" s="20">
        <v>137840.70693018701</v>
      </c>
      <c r="D312" s="19">
        <v>54.588583268472199</v>
      </c>
      <c r="E312" s="20">
        <v>198828.888677343</v>
      </c>
      <c r="F312" s="19">
        <v>52.8332871654084</v>
      </c>
      <c r="G312" s="20">
        <v>131988.81411614199</v>
      </c>
      <c r="H312" s="19">
        <v>49.402421162535099</v>
      </c>
      <c r="I312" s="20">
        <v>98406.205786092803</v>
      </c>
    </row>
    <row r="313" spans="1:9">
      <c r="A313" s="18">
        <v>33572</v>
      </c>
      <c r="B313" s="19">
        <v>51.091057243661297</v>
      </c>
      <c r="C313" s="20">
        <v>138897.647570967</v>
      </c>
      <c r="D313" s="19">
        <v>55.0641366687234</v>
      </c>
      <c r="E313" s="20">
        <v>200561.00459641099</v>
      </c>
      <c r="F313" s="19">
        <v>53.288965786382199</v>
      </c>
      <c r="G313" s="20">
        <v>133127.19645097799</v>
      </c>
      <c r="H313" s="19">
        <v>50.017083061926101</v>
      </c>
      <c r="I313" s="20">
        <v>99630.569773463794</v>
      </c>
    </row>
    <row r="314" spans="1:9">
      <c r="A314" s="18">
        <v>33603</v>
      </c>
      <c r="B314" s="19">
        <v>51.336798320745203</v>
      </c>
      <c r="C314" s="20">
        <v>139565.72647478999</v>
      </c>
      <c r="D314" s="19">
        <v>55.496359996435899</v>
      </c>
      <c r="E314" s="20">
        <v>202135.298684368</v>
      </c>
      <c r="F314" s="19">
        <v>53.592372519981502</v>
      </c>
      <c r="G314" s="20">
        <v>133885.17115047399</v>
      </c>
      <c r="H314" s="19">
        <v>50.5953334925861</v>
      </c>
      <c r="I314" s="20">
        <v>100782.404633707</v>
      </c>
    </row>
    <row r="315" spans="1:9">
      <c r="A315" s="18">
        <v>33634</v>
      </c>
      <c r="B315" s="19">
        <v>51.407420549995898</v>
      </c>
      <c r="C315" s="20">
        <v>139757.72213975299</v>
      </c>
      <c r="D315" s="19">
        <v>55.823511124541298</v>
      </c>
      <c r="E315" s="20">
        <v>203326.88658308401</v>
      </c>
      <c r="F315" s="19">
        <v>53.873330835072601</v>
      </c>
      <c r="G315" s="20">
        <v>134587.06491507901</v>
      </c>
      <c r="H315" s="19">
        <v>51.1199742215789</v>
      </c>
      <c r="I315" s="20">
        <v>101827.452676417</v>
      </c>
    </row>
    <row r="316" spans="1:9">
      <c r="A316" s="18">
        <v>33663</v>
      </c>
      <c r="B316" s="19">
        <v>51.315574870247502</v>
      </c>
      <c r="C316" s="20">
        <v>139508.02777943099</v>
      </c>
      <c r="D316" s="19">
        <v>56.041907649249801</v>
      </c>
      <c r="E316" s="20">
        <v>204122.35581307299</v>
      </c>
      <c r="F316" s="19">
        <v>54.199341353521497</v>
      </c>
      <c r="G316" s="20">
        <v>135401.50868770899</v>
      </c>
      <c r="H316" s="19">
        <v>51.570979894130701</v>
      </c>
      <c r="I316" s="20">
        <v>102725.82478003899</v>
      </c>
    </row>
    <row r="317" spans="1:9">
      <c r="A317" s="18">
        <v>33694</v>
      </c>
      <c r="B317" s="19">
        <v>51.0720702006507</v>
      </c>
      <c r="C317" s="20">
        <v>138846.02883863301</v>
      </c>
      <c r="D317" s="19">
        <v>56.160096882362602</v>
      </c>
      <c r="E317" s="20">
        <v>204552.83838775099</v>
      </c>
      <c r="F317" s="19">
        <v>54.564929129568803</v>
      </c>
      <c r="G317" s="20">
        <v>136314.824886733</v>
      </c>
      <c r="H317" s="19">
        <v>51.934152379734201</v>
      </c>
      <c r="I317" s="20">
        <v>103449.23925069001</v>
      </c>
    </row>
    <row r="318" spans="1:9">
      <c r="A318" s="18">
        <v>33724</v>
      </c>
      <c r="B318" s="19">
        <v>50.724430416828</v>
      </c>
      <c r="C318" s="20">
        <v>137900.92512028999</v>
      </c>
      <c r="D318" s="19">
        <v>56.119051713775498</v>
      </c>
      <c r="E318" s="20">
        <v>204403.338899633</v>
      </c>
      <c r="F318" s="19">
        <v>54.864520593076001</v>
      </c>
      <c r="G318" s="20">
        <v>137063.26822821601</v>
      </c>
      <c r="H318" s="19">
        <v>52.247615079285801</v>
      </c>
      <c r="I318" s="20">
        <v>104073.635265955</v>
      </c>
    </row>
    <row r="319" spans="1:9">
      <c r="A319" s="18">
        <v>33755</v>
      </c>
      <c r="B319" s="19">
        <v>50.342494611397697</v>
      </c>
      <c r="C319" s="20">
        <v>136862.58323113399</v>
      </c>
      <c r="D319" s="19">
        <v>55.876597567781701</v>
      </c>
      <c r="E319" s="20">
        <v>203520.24420259599</v>
      </c>
      <c r="F319" s="19">
        <v>55.029783983261602</v>
      </c>
      <c r="G319" s="20">
        <v>137476.131407051</v>
      </c>
      <c r="H319" s="19">
        <v>52.562695353557302</v>
      </c>
      <c r="I319" s="20">
        <v>104701.25337817401</v>
      </c>
    </row>
    <row r="320" spans="1:9">
      <c r="A320" s="18">
        <v>33785</v>
      </c>
      <c r="B320" s="19">
        <v>49.994909364987699</v>
      </c>
      <c r="C320" s="20">
        <v>135917.627779801</v>
      </c>
      <c r="D320" s="19">
        <v>55.507602219482898</v>
      </c>
      <c r="E320" s="20">
        <v>202176.24641704201</v>
      </c>
      <c r="F320" s="19">
        <v>55.0422335682834</v>
      </c>
      <c r="G320" s="20">
        <v>137507.233124386</v>
      </c>
      <c r="H320" s="19">
        <v>52.9286268565386</v>
      </c>
      <c r="I320" s="20">
        <v>105430.1636206</v>
      </c>
    </row>
    <row r="321" spans="1:9">
      <c r="A321" s="18">
        <v>33816</v>
      </c>
      <c r="B321" s="19">
        <v>49.796123690123501</v>
      </c>
      <c r="C321" s="20">
        <v>135377.203210434</v>
      </c>
      <c r="D321" s="19">
        <v>55.1307666310503</v>
      </c>
      <c r="E321" s="20">
        <v>200803.69199675901</v>
      </c>
      <c r="F321" s="19">
        <v>54.9750125896757</v>
      </c>
      <c r="G321" s="20">
        <v>137339.30078993901</v>
      </c>
      <c r="H321" s="19">
        <v>53.400256496822699</v>
      </c>
      <c r="I321" s="20">
        <v>106369.61724138301</v>
      </c>
    </row>
    <row r="322" spans="1:9">
      <c r="A322" s="18">
        <v>33847</v>
      </c>
      <c r="B322" s="19">
        <v>49.856076755943</v>
      </c>
      <c r="C322" s="20">
        <v>135540.193374589</v>
      </c>
      <c r="D322" s="19">
        <v>54.964099980722899</v>
      </c>
      <c r="E322" s="20">
        <v>200196.63933336199</v>
      </c>
      <c r="F322" s="19">
        <v>54.999205004475101</v>
      </c>
      <c r="G322" s="20">
        <v>137399.738599345</v>
      </c>
      <c r="H322" s="19">
        <v>53.952428467273201</v>
      </c>
      <c r="I322" s="20">
        <v>107469.50561273799</v>
      </c>
    </row>
    <row r="323" spans="1:9">
      <c r="A323" s="18">
        <v>33877</v>
      </c>
      <c r="B323" s="19">
        <v>50.197690573455397</v>
      </c>
      <c r="C323" s="20">
        <v>136468.91472407899</v>
      </c>
      <c r="D323" s="19">
        <v>55.1585411162363</v>
      </c>
      <c r="E323" s="20">
        <v>200904.85545791601</v>
      </c>
      <c r="F323" s="19">
        <v>55.304180928167298</v>
      </c>
      <c r="G323" s="20">
        <v>138161.63347020699</v>
      </c>
      <c r="H323" s="19">
        <v>54.535055809116898</v>
      </c>
      <c r="I323" s="20">
        <v>108630.058977308</v>
      </c>
    </row>
    <row r="324" spans="1:9">
      <c r="A324" s="18">
        <v>33908</v>
      </c>
      <c r="B324" s="19">
        <v>50.712708563431299</v>
      </c>
      <c r="C324" s="20">
        <v>137869.05774565</v>
      </c>
      <c r="D324" s="19">
        <v>55.692461750195903</v>
      </c>
      <c r="E324" s="20">
        <v>202849.56330589199</v>
      </c>
      <c r="F324" s="19">
        <v>55.923300897291597</v>
      </c>
      <c r="G324" s="20">
        <v>139708.32713445899</v>
      </c>
      <c r="H324" s="19">
        <v>55.1009596059342</v>
      </c>
      <c r="I324" s="20">
        <v>109757.300196955</v>
      </c>
    </row>
    <row r="325" spans="1:9">
      <c r="A325" s="18">
        <v>33938</v>
      </c>
      <c r="B325" s="19">
        <v>51.2475101096027</v>
      </c>
      <c r="C325" s="20">
        <v>139322.98492367301</v>
      </c>
      <c r="D325" s="19">
        <v>56.3401960305495</v>
      </c>
      <c r="E325" s="20">
        <v>205208.816457554</v>
      </c>
      <c r="F325" s="19">
        <v>56.736349516595702</v>
      </c>
      <c r="G325" s="20">
        <v>141739.495907751</v>
      </c>
      <c r="H325" s="19">
        <v>55.6081388140448</v>
      </c>
      <c r="I325" s="20">
        <v>110767.56609788199</v>
      </c>
    </row>
    <row r="326" spans="1:9">
      <c r="A326" s="18">
        <v>33969</v>
      </c>
      <c r="B326" s="19">
        <v>51.690647336085597</v>
      </c>
      <c r="C326" s="20">
        <v>140527.71079215701</v>
      </c>
      <c r="D326" s="19">
        <v>56.909988586082797</v>
      </c>
      <c r="E326" s="20">
        <v>207284.18119153401</v>
      </c>
      <c r="F326" s="19">
        <v>57.525639672674103</v>
      </c>
      <c r="G326" s="20">
        <v>143711.310975175</v>
      </c>
      <c r="H326" s="19">
        <v>56.0586608816973</v>
      </c>
      <c r="I326" s="20">
        <v>111664.974893996</v>
      </c>
    </row>
    <row r="327" spans="1:9">
      <c r="A327" s="18">
        <v>34000</v>
      </c>
      <c r="B327" s="19">
        <v>51.951276428650701</v>
      </c>
      <c r="C327" s="20">
        <v>141236.26469177901</v>
      </c>
      <c r="D327" s="19">
        <v>57.226177605004203</v>
      </c>
      <c r="E327" s="20">
        <v>208435.84162087599</v>
      </c>
      <c r="F327" s="19">
        <v>58.0927855846491</v>
      </c>
      <c r="G327" s="20">
        <v>145128.162365058</v>
      </c>
      <c r="H327" s="19">
        <v>56.481124076982901</v>
      </c>
      <c r="I327" s="20">
        <v>112506.49235719</v>
      </c>
    </row>
    <row r="328" spans="1:9">
      <c r="A328" s="18">
        <v>34028</v>
      </c>
      <c r="B328" s="19">
        <v>52.049046469102201</v>
      </c>
      <c r="C328" s="20">
        <v>141502.065192968</v>
      </c>
      <c r="D328" s="19">
        <v>57.206526821066198</v>
      </c>
      <c r="E328" s="20">
        <v>208364.26724949499</v>
      </c>
      <c r="F328" s="19">
        <v>58.377212289988798</v>
      </c>
      <c r="G328" s="20">
        <v>145838.72090787999</v>
      </c>
      <c r="H328" s="19">
        <v>56.826663856595097</v>
      </c>
      <c r="I328" s="20">
        <v>113194.78369716099</v>
      </c>
    </row>
    <row r="329" spans="1:9">
      <c r="A329" s="18">
        <v>34059</v>
      </c>
      <c r="B329" s="19">
        <v>52.084273887114001</v>
      </c>
      <c r="C329" s="20">
        <v>141597.83548538</v>
      </c>
      <c r="D329" s="19">
        <v>57.011141491286097</v>
      </c>
      <c r="E329" s="20">
        <v>207652.612070737</v>
      </c>
      <c r="F329" s="19">
        <v>58.461690595014197</v>
      </c>
      <c r="G329" s="20">
        <v>146049.76572256201</v>
      </c>
      <c r="H329" s="19">
        <v>57.1110093925234</v>
      </c>
      <c r="I329" s="20">
        <v>113761.180336526</v>
      </c>
    </row>
    <row r="330" spans="1:9">
      <c r="A330" s="18">
        <v>34089</v>
      </c>
      <c r="B330" s="19">
        <v>52.182190562947099</v>
      </c>
      <c r="C330" s="20">
        <v>141864.03463382</v>
      </c>
      <c r="D330" s="19">
        <v>56.844753623316599</v>
      </c>
      <c r="E330" s="20">
        <v>207046.57482087801</v>
      </c>
      <c r="F330" s="19">
        <v>58.4807545243101</v>
      </c>
      <c r="G330" s="20">
        <v>146097.39148191101</v>
      </c>
      <c r="H330" s="19">
        <v>57.365935165214097</v>
      </c>
      <c r="I330" s="20">
        <v>114268.97484248799</v>
      </c>
    </row>
    <row r="331" spans="1:9">
      <c r="A331" s="18">
        <v>34120</v>
      </c>
      <c r="B331" s="19">
        <v>52.416773070632402</v>
      </c>
      <c r="C331" s="20">
        <v>142501.77752341001</v>
      </c>
      <c r="D331" s="19">
        <v>56.918596904508398</v>
      </c>
      <c r="E331" s="20">
        <v>207315.535410374</v>
      </c>
      <c r="F331" s="19">
        <v>58.608263823266597</v>
      </c>
      <c r="G331" s="20">
        <v>146415.93689259799</v>
      </c>
      <c r="H331" s="19">
        <v>57.620882942544199</v>
      </c>
      <c r="I331" s="20">
        <v>114776.81318016999</v>
      </c>
    </row>
    <row r="332" spans="1:9">
      <c r="A332" s="18">
        <v>34150</v>
      </c>
      <c r="B332" s="19">
        <v>52.791769769959103</v>
      </c>
      <c r="C332" s="20">
        <v>143521.25455507499</v>
      </c>
      <c r="D332" s="19">
        <v>57.249446214220498</v>
      </c>
      <c r="E332" s="20">
        <v>208520.59325637401</v>
      </c>
      <c r="F332" s="19">
        <v>58.917500131708401</v>
      </c>
      <c r="G332" s="20">
        <v>147188.47511277499</v>
      </c>
      <c r="H332" s="19">
        <v>57.930294756719199</v>
      </c>
      <c r="I332" s="20">
        <v>115393.140111965</v>
      </c>
    </row>
    <row r="333" spans="1:9">
      <c r="A333" s="18">
        <v>34181</v>
      </c>
      <c r="B333" s="19">
        <v>53.233918847003501</v>
      </c>
      <c r="C333" s="20">
        <v>144723.29401149499</v>
      </c>
      <c r="D333" s="19">
        <v>57.801100763562502</v>
      </c>
      <c r="E333" s="20">
        <v>210529.89363407501</v>
      </c>
      <c r="F333" s="19">
        <v>59.355162404357401</v>
      </c>
      <c r="G333" s="20">
        <v>148281.848768847</v>
      </c>
      <c r="H333" s="19">
        <v>58.322821349558801</v>
      </c>
      <c r="I333" s="20">
        <v>116175.02593380401</v>
      </c>
    </row>
    <row r="334" spans="1:9">
      <c r="A334" s="18">
        <v>34212</v>
      </c>
      <c r="B334" s="19">
        <v>53.663541042280102</v>
      </c>
      <c r="C334" s="20">
        <v>145891.27751952101</v>
      </c>
      <c r="D334" s="19">
        <v>58.428561250738497</v>
      </c>
      <c r="E334" s="20">
        <v>212815.30321762399</v>
      </c>
      <c r="F334" s="19">
        <v>59.766139017968698</v>
      </c>
      <c r="G334" s="20">
        <v>149308.55595990599</v>
      </c>
      <c r="H334" s="19">
        <v>58.805188024531297</v>
      </c>
      <c r="I334" s="20">
        <v>117135.86698500501</v>
      </c>
    </row>
    <row r="335" spans="1:9">
      <c r="A335" s="18">
        <v>34242</v>
      </c>
      <c r="B335" s="19">
        <v>54.043868896542001</v>
      </c>
      <c r="C335" s="20">
        <v>146925.247985444</v>
      </c>
      <c r="D335" s="19">
        <v>58.978267067285003</v>
      </c>
      <c r="E335" s="20">
        <v>214817.50569402601</v>
      </c>
      <c r="F335" s="19">
        <v>60.058521807122403</v>
      </c>
      <c r="G335" s="20">
        <v>150038.99049614</v>
      </c>
      <c r="H335" s="19">
        <v>59.339574276888001</v>
      </c>
      <c r="I335" s="20">
        <v>118200.32743615699</v>
      </c>
    </row>
    <row r="336" spans="1:9">
      <c r="A336" s="18">
        <v>34273</v>
      </c>
      <c r="B336" s="19">
        <v>54.364874939022002</v>
      </c>
      <c r="C336" s="20">
        <v>147797.94443296301</v>
      </c>
      <c r="D336" s="19">
        <v>59.3268390965533</v>
      </c>
      <c r="E336" s="20">
        <v>216087.11529101001</v>
      </c>
      <c r="F336" s="19">
        <v>60.258171769971099</v>
      </c>
      <c r="G336" s="20">
        <v>150537.75866387199</v>
      </c>
      <c r="H336" s="19">
        <v>59.850187757593602</v>
      </c>
      <c r="I336" s="20">
        <v>119217.43417054501</v>
      </c>
    </row>
    <row r="337" spans="1:9">
      <c r="A337" s="18">
        <v>34303</v>
      </c>
      <c r="B337" s="19">
        <v>54.688991598438299</v>
      </c>
      <c r="C337" s="20">
        <v>148679.09749497101</v>
      </c>
      <c r="D337" s="19">
        <v>59.563362985468103</v>
      </c>
      <c r="E337" s="20">
        <v>216948.61011580299</v>
      </c>
      <c r="F337" s="19">
        <v>60.422815148616003</v>
      </c>
      <c r="G337" s="20">
        <v>150949.07292170601</v>
      </c>
      <c r="H337" s="19">
        <v>60.290261777683703</v>
      </c>
      <c r="I337" s="20">
        <v>120094.03117860699</v>
      </c>
    </row>
    <row r="338" spans="1:9">
      <c r="A338" s="18">
        <v>34334</v>
      </c>
      <c r="B338" s="19">
        <v>55.054476069512098</v>
      </c>
      <c r="C338" s="20">
        <v>149672.714303755</v>
      </c>
      <c r="D338" s="19">
        <v>59.833859060880599</v>
      </c>
      <c r="E338" s="20">
        <v>217933.84239049599</v>
      </c>
      <c r="F338" s="19">
        <v>60.683460946666997</v>
      </c>
      <c r="G338" s="20">
        <v>151600.221688608</v>
      </c>
      <c r="H338" s="19">
        <v>60.624506047787399</v>
      </c>
      <c r="I338" s="20">
        <v>120759.822644949</v>
      </c>
    </row>
    <row r="339" spans="1:9">
      <c r="A339" s="18">
        <v>34365</v>
      </c>
      <c r="B339" s="19">
        <v>55.531453186837602</v>
      </c>
      <c r="C339" s="20">
        <v>150969.43829256899</v>
      </c>
      <c r="D339" s="19">
        <v>60.2860261287531</v>
      </c>
      <c r="E339" s="20">
        <v>219580.77788906801</v>
      </c>
      <c r="F339" s="19">
        <v>61.148871521617899</v>
      </c>
      <c r="G339" s="20">
        <v>152762.91651909499</v>
      </c>
      <c r="H339" s="19">
        <v>60.893590563544699</v>
      </c>
      <c r="I339" s="20">
        <v>121295.820387738</v>
      </c>
    </row>
    <row r="340" spans="1:9">
      <c r="A340" s="18">
        <v>34393</v>
      </c>
      <c r="B340" s="19">
        <v>56.151761268843799</v>
      </c>
      <c r="C340" s="20">
        <v>152655.826048238</v>
      </c>
      <c r="D340" s="19">
        <v>60.988452836428799</v>
      </c>
      <c r="E340" s="20">
        <v>222139.23816230099</v>
      </c>
      <c r="F340" s="19">
        <v>61.861136213680702</v>
      </c>
      <c r="G340" s="20">
        <v>154542.305557446</v>
      </c>
      <c r="H340" s="19">
        <v>61.234664924219899</v>
      </c>
      <c r="I340" s="20">
        <v>121975.21692206099</v>
      </c>
    </row>
    <row r="341" spans="1:9">
      <c r="A341" s="18">
        <v>34424</v>
      </c>
      <c r="B341" s="19">
        <v>56.8677025391071</v>
      </c>
      <c r="C341" s="20">
        <v>154602.20499601099</v>
      </c>
      <c r="D341" s="19">
        <v>61.950242184719201</v>
      </c>
      <c r="E341" s="20">
        <v>225642.37921876999</v>
      </c>
      <c r="F341" s="19">
        <v>62.750543198503799</v>
      </c>
      <c r="G341" s="20">
        <v>156764.233805558</v>
      </c>
      <c r="H341" s="19">
        <v>61.734259686288297</v>
      </c>
      <c r="I341" s="20">
        <v>122970.37513108899</v>
      </c>
    </row>
    <row r="342" spans="1:9">
      <c r="A342" s="18">
        <v>34454</v>
      </c>
      <c r="B342" s="19">
        <v>57.627877395553199</v>
      </c>
      <c r="C342" s="20">
        <v>156668.83866928599</v>
      </c>
      <c r="D342" s="19">
        <v>63.144898183135602</v>
      </c>
      <c r="E342" s="20">
        <v>229993.69427944199</v>
      </c>
      <c r="F342" s="19">
        <v>63.749143726858797</v>
      </c>
      <c r="G342" s="20">
        <v>159258.95080282999</v>
      </c>
      <c r="H342" s="19">
        <v>62.367242591372197</v>
      </c>
      <c r="I342" s="20">
        <v>124231.23329453501</v>
      </c>
    </row>
    <row r="343" spans="1:9">
      <c r="A343" s="18">
        <v>34485</v>
      </c>
      <c r="B343" s="19">
        <v>58.374213065363797</v>
      </c>
      <c r="C343" s="20">
        <v>158697.84872364099</v>
      </c>
      <c r="D343" s="19">
        <v>64.410003213319797</v>
      </c>
      <c r="E343" s="20">
        <v>234601.60699947999</v>
      </c>
      <c r="F343" s="19">
        <v>64.709935372456499</v>
      </c>
      <c r="G343" s="20">
        <v>161659.21315103699</v>
      </c>
      <c r="H343" s="19">
        <v>63.012796685569803</v>
      </c>
      <c r="I343" s="20">
        <v>125517.132397144</v>
      </c>
    </row>
    <row r="344" spans="1:9">
      <c r="A344" s="18">
        <v>34515</v>
      </c>
      <c r="B344" s="19">
        <v>59.060804286459501</v>
      </c>
      <c r="C344" s="20">
        <v>160564.435766423</v>
      </c>
      <c r="D344" s="19">
        <v>65.599103157010404</v>
      </c>
      <c r="E344" s="20">
        <v>238932.68515125301</v>
      </c>
      <c r="F344" s="19">
        <v>65.483870810238102</v>
      </c>
      <c r="G344" s="20">
        <v>163592.66885890299</v>
      </c>
      <c r="H344" s="19">
        <v>63.586634031765499</v>
      </c>
      <c r="I344" s="20">
        <v>126660.17669838799</v>
      </c>
    </row>
    <row r="345" spans="1:9">
      <c r="A345" s="18">
        <v>34546</v>
      </c>
      <c r="B345" s="19">
        <v>59.628807972645902</v>
      </c>
      <c r="C345" s="20">
        <v>162108.62725666101</v>
      </c>
      <c r="D345" s="19">
        <v>66.551889592207104</v>
      </c>
      <c r="E345" s="20">
        <v>242403.03475027601</v>
      </c>
      <c r="F345" s="19">
        <v>66.064684184689796</v>
      </c>
      <c r="G345" s="20">
        <v>165043.66448362399</v>
      </c>
      <c r="H345" s="19">
        <v>63.977234847542398</v>
      </c>
      <c r="I345" s="20">
        <v>127438.226505524</v>
      </c>
    </row>
    <row r="346" spans="1:9">
      <c r="A346" s="18">
        <v>34577</v>
      </c>
      <c r="B346" s="19">
        <v>60.0527440985216</v>
      </c>
      <c r="C346" s="20">
        <v>163261.15244954699</v>
      </c>
      <c r="D346" s="19">
        <v>67.194360353758398</v>
      </c>
      <c r="E346" s="20">
        <v>244743.11650141201</v>
      </c>
      <c r="F346" s="19">
        <v>66.512250373567696</v>
      </c>
      <c r="G346" s="20">
        <v>166161.780233711</v>
      </c>
      <c r="H346" s="19">
        <v>64.162234816146096</v>
      </c>
      <c r="I346" s="20">
        <v>127806.733646519</v>
      </c>
    </row>
    <row r="347" spans="1:9">
      <c r="A347" s="18">
        <v>34607</v>
      </c>
      <c r="B347" s="19">
        <v>60.382527936506698</v>
      </c>
      <c r="C347" s="20">
        <v>164157.71246952499</v>
      </c>
      <c r="D347" s="19">
        <v>67.698328397970101</v>
      </c>
      <c r="E347" s="20">
        <v>246578.72754240001</v>
      </c>
      <c r="F347" s="19">
        <v>66.832488204020194</v>
      </c>
      <c r="G347" s="20">
        <v>166961.80260112899</v>
      </c>
      <c r="H347" s="19">
        <v>64.195716629088693</v>
      </c>
      <c r="I347" s="20">
        <v>127873.427101961</v>
      </c>
    </row>
    <row r="348" spans="1:9">
      <c r="A348" s="18">
        <v>34638</v>
      </c>
      <c r="B348" s="19">
        <v>60.672198661919197</v>
      </c>
      <c r="C348" s="20">
        <v>164945.21980447901</v>
      </c>
      <c r="D348" s="19">
        <v>68.215009835328999</v>
      </c>
      <c r="E348" s="20">
        <v>248460.64478295299</v>
      </c>
      <c r="F348" s="19">
        <v>67.063632337275195</v>
      </c>
      <c r="G348" s="20">
        <v>167539.24992033001</v>
      </c>
      <c r="H348" s="19">
        <v>64.208617162371297</v>
      </c>
      <c r="I348" s="20">
        <v>127899.12407192901</v>
      </c>
    </row>
    <row r="349" spans="1:9">
      <c r="A349" s="18">
        <v>34668</v>
      </c>
      <c r="B349" s="19">
        <v>60.999615403619899</v>
      </c>
      <c r="C349" s="20">
        <v>165835.34456703201</v>
      </c>
      <c r="D349" s="19">
        <v>68.773325705228203</v>
      </c>
      <c r="E349" s="20">
        <v>250494.207797348</v>
      </c>
      <c r="F349" s="19">
        <v>67.346388196009698</v>
      </c>
      <c r="G349" s="20">
        <v>168245.63433214801</v>
      </c>
      <c r="H349" s="19">
        <v>64.311098041312505</v>
      </c>
      <c r="I349" s="20">
        <v>128103.258894169</v>
      </c>
    </row>
    <row r="350" spans="1:9">
      <c r="A350" s="18">
        <v>34699</v>
      </c>
      <c r="B350" s="19">
        <v>61.387201892713399</v>
      </c>
      <c r="C350" s="20">
        <v>166889.048570624</v>
      </c>
      <c r="D350" s="19">
        <v>69.381094491372906</v>
      </c>
      <c r="E350" s="20">
        <v>252707.893976519</v>
      </c>
      <c r="F350" s="19">
        <v>67.711111703052296</v>
      </c>
      <c r="G350" s="20">
        <v>169156.79140295699</v>
      </c>
      <c r="H350" s="19">
        <v>64.572724469188302</v>
      </c>
      <c r="I350" s="20">
        <v>128624.40064177501</v>
      </c>
    </row>
    <row r="351" spans="1:9">
      <c r="A351" s="18">
        <v>34730</v>
      </c>
      <c r="B351" s="19">
        <v>61.844555510216502</v>
      </c>
      <c r="C351" s="20">
        <v>168132.42353693701</v>
      </c>
      <c r="D351" s="19">
        <v>70.102627610650899</v>
      </c>
      <c r="E351" s="20">
        <v>255335.945844881</v>
      </c>
      <c r="F351" s="19">
        <v>68.136542118083099</v>
      </c>
      <c r="G351" s="20">
        <v>170219.60727116201</v>
      </c>
      <c r="H351" s="19">
        <v>64.950735514380497</v>
      </c>
      <c r="I351" s="20">
        <v>129377.372496742</v>
      </c>
    </row>
    <row r="352" spans="1:9">
      <c r="A352" s="18">
        <v>34758</v>
      </c>
      <c r="B352" s="19">
        <v>62.332907373536401</v>
      </c>
      <c r="C352" s="20">
        <v>169460.071244021</v>
      </c>
      <c r="D352" s="19">
        <v>70.856050833053601</v>
      </c>
      <c r="E352" s="20">
        <v>258080.15155685699</v>
      </c>
      <c r="F352" s="19">
        <v>68.603660414217799</v>
      </c>
      <c r="G352" s="20">
        <v>171386.568353212</v>
      </c>
      <c r="H352" s="19">
        <v>65.351563432111405</v>
      </c>
      <c r="I352" s="20">
        <v>130175.79398356</v>
      </c>
    </row>
    <row r="353" spans="1:10">
      <c r="A353" s="18">
        <v>34789</v>
      </c>
      <c r="B353" s="19">
        <v>62.823517544798797</v>
      </c>
      <c r="C353" s="20">
        <v>170793.85845335099</v>
      </c>
      <c r="D353" s="19">
        <v>71.464371337246007</v>
      </c>
      <c r="E353" s="20">
        <v>260295.84726768601</v>
      </c>
      <c r="F353" s="19">
        <v>69.003152829502199</v>
      </c>
      <c r="G353" s="20">
        <v>172384.58556869699</v>
      </c>
      <c r="H353" s="19">
        <v>65.715118902288395</v>
      </c>
      <c r="I353" s="20">
        <v>130899.97133299</v>
      </c>
    </row>
    <row r="354" spans="1:10">
      <c r="A354" s="18">
        <v>34819</v>
      </c>
      <c r="B354" s="19">
        <v>63.212914647166997</v>
      </c>
      <c r="C354" s="20">
        <v>171852.484843326</v>
      </c>
      <c r="D354" s="19">
        <v>71.763777165851096</v>
      </c>
      <c r="E354" s="20">
        <v>261386.37800874401</v>
      </c>
      <c r="F354" s="19">
        <v>69.251438483343307</v>
      </c>
      <c r="G354" s="20">
        <v>173004.85606047901</v>
      </c>
      <c r="H354" s="19">
        <v>65.980034300660506</v>
      </c>
      <c r="I354" s="20">
        <v>131427.664482327</v>
      </c>
    </row>
    <row r="355" spans="1:10">
      <c r="A355" s="18">
        <v>34850</v>
      </c>
      <c r="B355" s="19">
        <v>63.468073032080298</v>
      </c>
      <c r="C355" s="20">
        <v>172546.16591658001</v>
      </c>
      <c r="D355" s="19">
        <v>71.839661501322894</v>
      </c>
      <c r="E355" s="20">
        <v>261662.77276359001</v>
      </c>
      <c r="F355" s="19">
        <v>69.401319221701002</v>
      </c>
      <c r="G355" s="20">
        <v>173379.29009583901</v>
      </c>
      <c r="H355" s="19">
        <v>66.193083566856401</v>
      </c>
      <c r="I355" s="20">
        <v>131852.04388395301</v>
      </c>
    </row>
    <row r="356" spans="1:10">
      <c r="A356" s="18">
        <v>34880</v>
      </c>
      <c r="B356" s="19">
        <v>63.620536271057901</v>
      </c>
      <c r="C356" s="20">
        <v>172960.656952341</v>
      </c>
      <c r="D356" s="19">
        <v>71.789247979179905</v>
      </c>
      <c r="E356" s="20">
        <v>261479.15076826001</v>
      </c>
      <c r="F356" s="19">
        <v>69.533271360321905</v>
      </c>
      <c r="G356" s="20">
        <v>173708.93466711399</v>
      </c>
      <c r="H356" s="19">
        <v>66.352223156729906</v>
      </c>
      <c r="I356" s="20">
        <v>132169.03893928201</v>
      </c>
    </row>
    <row r="357" spans="1:10">
      <c r="A357" s="18">
        <v>34911</v>
      </c>
      <c r="B357" s="19">
        <v>63.679546286745598</v>
      </c>
      <c r="C357" s="20">
        <v>173121.08331273199</v>
      </c>
      <c r="D357" s="19">
        <v>71.579469875942706</v>
      </c>
      <c r="E357" s="20">
        <v>260715.07255559901</v>
      </c>
      <c r="F357" s="19">
        <v>69.643099225694399</v>
      </c>
      <c r="G357" s="20">
        <v>173983.30808745499</v>
      </c>
      <c r="H357" s="19">
        <v>66.469666041319996</v>
      </c>
      <c r="I357" s="20">
        <v>132402.977041851</v>
      </c>
    </row>
    <row r="358" spans="1:10">
      <c r="A358" s="18">
        <v>34942</v>
      </c>
      <c r="B358" s="19">
        <v>63.674645549855803</v>
      </c>
      <c r="C358" s="20">
        <v>173107.76002560399</v>
      </c>
      <c r="D358" s="19">
        <v>71.319143628529304</v>
      </c>
      <c r="E358" s="20">
        <v>259766.882011576</v>
      </c>
      <c r="F358" s="19">
        <v>69.734958456682193</v>
      </c>
      <c r="G358" s="20">
        <v>174212.792028625</v>
      </c>
      <c r="H358" s="19">
        <v>66.596965748382004</v>
      </c>
      <c r="I358" s="20">
        <v>132656.549252987</v>
      </c>
    </row>
    <row r="359" spans="1:10">
      <c r="A359" s="18">
        <v>34972</v>
      </c>
      <c r="B359" s="19">
        <v>63.675832998544301</v>
      </c>
      <c r="C359" s="20">
        <v>173110.988258456</v>
      </c>
      <c r="D359" s="19">
        <v>71.061651928027004</v>
      </c>
      <c r="E359" s="20">
        <v>258829.015784077</v>
      </c>
      <c r="F359" s="19">
        <v>69.880916793859498</v>
      </c>
      <c r="G359" s="20">
        <v>174577.427069675</v>
      </c>
      <c r="H359" s="19">
        <v>66.763732877640805</v>
      </c>
      <c r="I359" s="20">
        <v>132988.73783917399</v>
      </c>
    </row>
    <row r="360" spans="1:10">
      <c r="A360" s="48">
        <v>35003</v>
      </c>
      <c r="B360" s="49">
        <v>63.7816059021184</v>
      </c>
      <c r="C360" s="50">
        <v>173398.54557818701</v>
      </c>
      <c r="D360" s="49">
        <v>70.922137915765006</v>
      </c>
      <c r="E360" s="50">
        <v>258320.86161791201</v>
      </c>
      <c r="F360" s="49">
        <v>70.108831234349907</v>
      </c>
      <c r="G360" s="50">
        <v>175146.80592785799</v>
      </c>
      <c r="H360" s="49">
        <v>66.983112264535393</v>
      </c>
      <c r="I360" s="50">
        <v>133425.72640337699</v>
      </c>
    </row>
    <row r="361" spans="1:10">
      <c r="A361" s="18">
        <v>35033</v>
      </c>
      <c r="B361" s="19">
        <v>64.003634307360599</v>
      </c>
      <c r="C361" s="20">
        <v>174002.15851645501</v>
      </c>
      <c r="D361" s="19">
        <v>70.953172879068106</v>
      </c>
      <c r="E361" s="20">
        <v>258433.900771783</v>
      </c>
      <c r="F361" s="19">
        <v>70.386638701061102</v>
      </c>
      <c r="G361" s="20">
        <v>175840.828201525</v>
      </c>
      <c r="H361" s="19">
        <v>67.183784246215595</v>
      </c>
      <c r="I361" s="20">
        <v>133825.451110386</v>
      </c>
    </row>
    <row r="362" spans="1:10">
      <c r="A362" s="18">
        <v>35064</v>
      </c>
      <c r="B362" s="19">
        <v>64.308356582071795</v>
      </c>
      <c r="C362" s="20">
        <v>174830.58543504399</v>
      </c>
      <c r="D362" s="19">
        <v>71.143573694336794</v>
      </c>
      <c r="E362" s="20">
        <v>259127.40077190101</v>
      </c>
      <c r="F362" s="19">
        <v>70.637285081404301</v>
      </c>
      <c r="G362" s="20">
        <v>176466.99629135799</v>
      </c>
      <c r="H362" s="19">
        <v>67.3469020328657</v>
      </c>
      <c r="I362" s="20">
        <v>134150.370458522</v>
      </c>
    </row>
    <row r="363" spans="1:10">
      <c r="A363" s="18">
        <v>35095</v>
      </c>
      <c r="B363" s="19">
        <v>64.633674410955706</v>
      </c>
      <c r="C363" s="20">
        <v>175715.00403161699</v>
      </c>
      <c r="D363" s="19">
        <v>71.287319346722796</v>
      </c>
      <c r="E363" s="20">
        <v>259650.96791002501</v>
      </c>
      <c r="F363" s="19">
        <v>70.762667492397995</v>
      </c>
      <c r="G363" s="20">
        <v>176780.22828251301</v>
      </c>
      <c r="H363" s="19">
        <v>67.460727362603606</v>
      </c>
      <c r="I363" s="20">
        <v>134377.10264205199</v>
      </c>
      <c r="J363" s="21">
        <f>H363*-1</f>
        <v>-67.460727362603606</v>
      </c>
    </row>
    <row r="364" spans="1:10">
      <c r="A364" s="18">
        <v>35124</v>
      </c>
      <c r="B364" s="19">
        <v>64.904464336522807</v>
      </c>
      <c r="C364" s="20">
        <v>176451.18147002501</v>
      </c>
      <c r="D364" s="19">
        <v>71.342780918894306</v>
      </c>
      <c r="E364" s="20">
        <v>259852.97650044601</v>
      </c>
      <c r="F364" s="19">
        <v>70.7108501882186</v>
      </c>
      <c r="G364" s="20">
        <v>176650.77761047901</v>
      </c>
      <c r="H364" s="19">
        <v>67.533028424586902</v>
      </c>
      <c r="I364" s="20">
        <v>134521.121356452</v>
      </c>
    </row>
    <row r="365" spans="1:10">
      <c r="A365" s="18">
        <v>35155</v>
      </c>
      <c r="B365" s="19">
        <v>65.129112421534899</v>
      </c>
      <c r="C365" s="20">
        <v>177061.91634659501</v>
      </c>
      <c r="D365" s="19">
        <v>71.378019495280299</v>
      </c>
      <c r="E365" s="20">
        <v>259981.326542925</v>
      </c>
      <c r="F365" s="19">
        <v>70.556870021118598</v>
      </c>
      <c r="G365" s="20">
        <v>176266.10232822201</v>
      </c>
      <c r="H365" s="19">
        <v>67.551253314472106</v>
      </c>
      <c r="I365" s="20">
        <v>134557.42407648699</v>
      </c>
    </row>
    <row r="366" spans="1:10">
      <c r="A366" s="18">
        <v>35185</v>
      </c>
      <c r="B366" s="19">
        <v>65.325399561229801</v>
      </c>
      <c r="C366" s="20">
        <v>177595.54832492801</v>
      </c>
      <c r="D366" s="19">
        <v>71.440848260960294</v>
      </c>
      <c r="E366" s="20">
        <v>260210.16878262401</v>
      </c>
      <c r="F366" s="19">
        <v>70.308835492459096</v>
      </c>
      <c r="G366" s="20">
        <v>175646.459200677</v>
      </c>
      <c r="H366" s="19">
        <v>67.598775045177803</v>
      </c>
      <c r="I366" s="20">
        <v>134652.08407697</v>
      </c>
    </row>
    <row r="367" spans="1:10">
      <c r="A367" s="18">
        <v>35216</v>
      </c>
      <c r="B367" s="19">
        <v>65.465891799556005</v>
      </c>
      <c r="C367" s="20">
        <v>177977.49464700901</v>
      </c>
      <c r="D367" s="19">
        <v>71.436642262512095</v>
      </c>
      <c r="E367" s="20">
        <v>260194.84920576101</v>
      </c>
      <c r="F367" s="19">
        <v>69.999939212097701</v>
      </c>
      <c r="G367" s="20">
        <v>174874.77044313101</v>
      </c>
      <c r="H367" s="19">
        <v>67.694922128104807</v>
      </c>
      <c r="I367" s="20">
        <v>134843.602415659</v>
      </c>
    </row>
    <row r="368" spans="1:10">
      <c r="A368" s="18">
        <v>35246</v>
      </c>
      <c r="B368" s="19">
        <v>65.534590013375194</v>
      </c>
      <c r="C368" s="20">
        <v>178164.25962715701</v>
      </c>
      <c r="D368" s="19">
        <v>71.4254282929966</v>
      </c>
      <c r="E368" s="20">
        <v>260154.004381387</v>
      </c>
      <c r="F368" s="19">
        <v>69.767356080373006</v>
      </c>
      <c r="G368" s="20">
        <v>174293.72819899299</v>
      </c>
      <c r="H368" s="19">
        <v>67.763758983143205</v>
      </c>
      <c r="I368" s="20">
        <v>134980.72066944401</v>
      </c>
    </row>
    <row r="369" spans="1:9">
      <c r="A369" s="18">
        <v>35277</v>
      </c>
      <c r="B369" s="19">
        <v>65.639473245844997</v>
      </c>
      <c r="C369" s="20">
        <v>178449.39826091399</v>
      </c>
      <c r="D369" s="19">
        <v>71.633672111054096</v>
      </c>
      <c r="E369" s="20">
        <v>260912.49424207199</v>
      </c>
      <c r="F369" s="19">
        <v>69.789026284705002</v>
      </c>
      <c r="G369" s="20">
        <v>174347.864988977</v>
      </c>
      <c r="H369" s="19">
        <v>67.786746331091194</v>
      </c>
      <c r="I369" s="20">
        <v>135026.50987651999</v>
      </c>
    </row>
    <row r="370" spans="1:9">
      <c r="A370" s="18">
        <v>35308</v>
      </c>
      <c r="B370" s="19">
        <v>65.807285887412803</v>
      </c>
      <c r="C370" s="20">
        <v>178905.618633009</v>
      </c>
      <c r="D370" s="19">
        <v>71.992688722232998</v>
      </c>
      <c r="E370" s="20">
        <v>262220.146310387</v>
      </c>
      <c r="F370" s="19">
        <v>70.0487626269705</v>
      </c>
      <c r="G370" s="20">
        <v>174996.74174145199</v>
      </c>
      <c r="H370" s="19">
        <v>67.732082704865604</v>
      </c>
      <c r="I370" s="20">
        <v>134917.62371416599</v>
      </c>
    </row>
    <row r="371" spans="1:9">
      <c r="A371" s="18">
        <v>35338</v>
      </c>
      <c r="B371" s="19">
        <v>66.020836194401298</v>
      </c>
      <c r="C371" s="20">
        <v>179486.18276456199</v>
      </c>
      <c r="D371" s="19">
        <v>72.329604967754406</v>
      </c>
      <c r="E371" s="20">
        <v>263447.30185580399</v>
      </c>
      <c r="F371" s="19">
        <v>70.416364613894402</v>
      </c>
      <c r="G371" s="20">
        <v>175915.08986862699</v>
      </c>
      <c r="H371" s="19">
        <v>67.689891422713998</v>
      </c>
      <c r="I371" s="20">
        <v>134833.58159849499</v>
      </c>
    </row>
    <row r="372" spans="1:9">
      <c r="A372" s="18">
        <v>35369</v>
      </c>
      <c r="B372" s="19">
        <v>66.253623626532601</v>
      </c>
      <c r="C372" s="20">
        <v>180119.045509071</v>
      </c>
      <c r="D372" s="19">
        <v>72.506045612423407</v>
      </c>
      <c r="E372" s="20">
        <v>264089.95449847297</v>
      </c>
      <c r="F372" s="19">
        <v>70.746571863169393</v>
      </c>
      <c r="G372" s="20">
        <v>176740.01796950199</v>
      </c>
      <c r="H372" s="19">
        <v>67.716386815025601</v>
      </c>
      <c r="I372" s="20">
        <v>134886.358587291</v>
      </c>
    </row>
    <row r="373" spans="1:9">
      <c r="A373" s="18">
        <v>35399</v>
      </c>
      <c r="B373" s="19">
        <v>66.457127285154598</v>
      </c>
      <c r="C373" s="20">
        <v>180672.29652753999</v>
      </c>
      <c r="D373" s="19">
        <v>72.448392412109499</v>
      </c>
      <c r="E373" s="20">
        <v>263879.96330506302</v>
      </c>
      <c r="F373" s="19">
        <v>70.901917476061101</v>
      </c>
      <c r="G373" s="20">
        <v>177128.10442642699</v>
      </c>
      <c r="H373" s="19">
        <v>67.888996708196103</v>
      </c>
      <c r="I373" s="20">
        <v>135230.185555045</v>
      </c>
    </row>
    <row r="374" spans="1:9">
      <c r="A374" s="18">
        <v>35430</v>
      </c>
      <c r="B374" s="19">
        <v>66.661740970531397</v>
      </c>
      <c r="C374" s="20">
        <v>181228.565297319</v>
      </c>
      <c r="D374" s="19">
        <v>72.237673280158504</v>
      </c>
      <c r="E374" s="20">
        <v>263112.45756814303</v>
      </c>
      <c r="F374" s="19">
        <v>70.889088188801793</v>
      </c>
      <c r="G374" s="20">
        <v>177096.05413196</v>
      </c>
      <c r="H374" s="19">
        <v>68.218384275412205</v>
      </c>
      <c r="I374" s="20">
        <v>135886.302805174</v>
      </c>
    </row>
    <row r="375" spans="1:9">
      <c r="A375" s="18">
        <v>35461</v>
      </c>
      <c r="B375" s="19">
        <v>66.898957110795706</v>
      </c>
      <c r="C375" s="20">
        <v>181873.468057727</v>
      </c>
      <c r="D375" s="19">
        <v>72.078649342160404</v>
      </c>
      <c r="E375" s="20">
        <v>262533.24208072602</v>
      </c>
      <c r="F375" s="19">
        <v>70.803656675721399</v>
      </c>
      <c r="G375" s="20">
        <v>176882.628000356</v>
      </c>
      <c r="H375" s="19">
        <v>68.672103373504399</v>
      </c>
      <c r="I375" s="20">
        <v>136790.07986478499</v>
      </c>
    </row>
    <row r="376" spans="1:9">
      <c r="A376" s="18">
        <v>35489</v>
      </c>
      <c r="B376" s="19">
        <v>67.222071056414606</v>
      </c>
      <c r="C376" s="20">
        <v>182751.89511257899</v>
      </c>
      <c r="D376" s="19">
        <v>72.201331529447401</v>
      </c>
      <c r="E376" s="20">
        <v>262980.08941579598</v>
      </c>
      <c r="F376" s="19">
        <v>70.738588486775001</v>
      </c>
      <c r="G376" s="20">
        <v>176720.07379340599</v>
      </c>
      <c r="H376" s="19">
        <v>69.189254487684394</v>
      </c>
      <c r="I376" s="20">
        <v>137820.20911284501</v>
      </c>
    </row>
    <row r="377" spans="1:9">
      <c r="A377" s="18">
        <v>35520</v>
      </c>
      <c r="B377" s="19">
        <v>67.670682557668798</v>
      </c>
      <c r="C377" s="20">
        <v>183971.50350510699</v>
      </c>
      <c r="D377" s="19">
        <v>72.647636635371896</v>
      </c>
      <c r="E377" s="20">
        <v>264605.67379459599</v>
      </c>
      <c r="F377" s="19">
        <v>70.854069310944496</v>
      </c>
      <c r="G377" s="20">
        <v>177008.56950989601</v>
      </c>
      <c r="H377" s="19">
        <v>69.660714019997897</v>
      </c>
      <c r="I377" s="20">
        <v>138759.323890317</v>
      </c>
    </row>
    <row r="378" spans="1:9">
      <c r="A378" s="18">
        <v>35550</v>
      </c>
      <c r="B378" s="19">
        <v>68.329076540178704</v>
      </c>
      <c r="C378" s="20">
        <v>185761.43270757701</v>
      </c>
      <c r="D378" s="19">
        <v>73.471762750007301</v>
      </c>
      <c r="E378" s="20">
        <v>267607.40180605598</v>
      </c>
      <c r="F378" s="19">
        <v>71.355170886621906</v>
      </c>
      <c r="G378" s="20">
        <v>178260.42806865499</v>
      </c>
      <c r="H378" s="19">
        <v>70.085425574611094</v>
      </c>
      <c r="I378" s="20">
        <v>139605.319929772</v>
      </c>
    </row>
    <row r="379" spans="1:9">
      <c r="A379" s="18">
        <v>35581</v>
      </c>
      <c r="B379" s="19">
        <v>69.227688095308096</v>
      </c>
      <c r="C379" s="20">
        <v>188204.424452537</v>
      </c>
      <c r="D379" s="19">
        <v>74.623905117428706</v>
      </c>
      <c r="E379" s="20">
        <v>271803.86877399101</v>
      </c>
      <c r="F379" s="19">
        <v>72.271499690350197</v>
      </c>
      <c r="G379" s="20">
        <v>180549.61275947199</v>
      </c>
      <c r="H379" s="19">
        <v>70.483264502411103</v>
      </c>
      <c r="I379" s="20">
        <v>140397.78755539699</v>
      </c>
    </row>
    <row r="380" spans="1:9">
      <c r="A380" s="18">
        <v>35611</v>
      </c>
      <c r="B380" s="19">
        <v>70.318942660008105</v>
      </c>
      <c r="C380" s="20">
        <v>191171.14113673201</v>
      </c>
      <c r="D380" s="19">
        <v>75.836059076455598</v>
      </c>
      <c r="E380" s="20">
        <v>276218.91694246698</v>
      </c>
      <c r="F380" s="19">
        <v>73.453065707890602</v>
      </c>
      <c r="G380" s="20">
        <v>183501.41655253901</v>
      </c>
      <c r="H380" s="19">
        <v>71.051397129932198</v>
      </c>
      <c r="I380" s="20">
        <v>141529.46845163699</v>
      </c>
    </row>
    <row r="381" spans="1:9">
      <c r="A381" s="18">
        <v>35642</v>
      </c>
      <c r="B381" s="19">
        <v>71.517976246558703</v>
      </c>
      <c r="C381" s="20">
        <v>194430.86903267601</v>
      </c>
      <c r="D381" s="19">
        <v>76.912040342473802</v>
      </c>
      <c r="E381" s="20">
        <v>280137.98108648101</v>
      </c>
      <c r="F381" s="19">
        <v>74.658094865808096</v>
      </c>
      <c r="G381" s="20">
        <v>186511.83627204201</v>
      </c>
      <c r="H381" s="19">
        <v>71.915475343858105</v>
      </c>
      <c r="I381" s="20">
        <v>143250.652485414</v>
      </c>
    </row>
    <row r="382" spans="1:9">
      <c r="A382" s="18">
        <v>35673</v>
      </c>
      <c r="B382" s="19">
        <v>72.8264492913965</v>
      </c>
      <c r="C382" s="20">
        <v>197988.12225159601</v>
      </c>
      <c r="D382" s="19">
        <v>77.914823528629896</v>
      </c>
      <c r="E382" s="20">
        <v>283790.43466834398</v>
      </c>
      <c r="F382" s="19">
        <v>75.775928556989896</v>
      </c>
      <c r="G382" s="20">
        <v>189304.42312767799</v>
      </c>
      <c r="H382" s="19">
        <v>73.099802445296106</v>
      </c>
      <c r="I382" s="20">
        <v>145609.75015147199</v>
      </c>
    </row>
    <row r="383" spans="1:9">
      <c r="A383" s="18">
        <v>35703</v>
      </c>
      <c r="B383" s="19">
        <v>74.175398297790196</v>
      </c>
      <c r="C383" s="20">
        <v>201655.414607432</v>
      </c>
      <c r="D383" s="19">
        <v>78.881084060439505</v>
      </c>
      <c r="E383" s="20">
        <v>287309.86118959298</v>
      </c>
      <c r="F383" s="19">
        <v>76.775861930826906</v>
      </c>
      <c r="G383" s="20">
        <v>191802.46985709501</v>
      </c>
      <c r="H383" s="19">
        <v>74.473893948380805</v>
      </c>
      <c r="I383" s="20">
        <v>148346.84537959099</v>
      </c>
    </row>
    <row r="384" spans="1:9">
      <c r="A384" s="18">
        <v>35734</v>
      </c>
      <c r="B384" s="19">
        <v>75.495362896835502</v>
      </c>
      <c r="C384" s="20">
        <v>205243.909102857</v>
      </c>
      <c r="D384" s="19">
        <v>79.810503673610896</v>
      </c>
      <c r="E384" s="20">
        <v>290695.10143099999</v>
      </c>
      <c r="F384" s="19">
        <v>77.611202314354401</v>
      </c>
      <c r="G384" s="20">
        <v>193889.328209481</v>
      </c>
      <c r="H384" s="19">
        <v>75.961961130020498</v>
      </c>
      <c r="I384" s="20">
        <v>151310.97227568299</v>
      </c>
    </row>
    <row r="385" spans="1:9">
      <c r="A385" s="18">
        <v>35764</v>
      </c>
      <c r="B385" s="19">
        <v>76.740421549065402</v>
      </c>
      <c r="C385" s="20">
        <v>208628.76209303699</v>
      </c>
      <c r="D385" s="19">
        <v>80.638227385876505</v>
      </c>
      <c r="E385" s="20">
        <v>293709.93303108501</v>
      </c>
      <c r="F385" s="19">
        <v>78.327224858472704</v>
      </c>
      <c r="G385" s="20">
        <v>195678.10516334901</v>
      </c>
      <c r="H385" s="19">
        <v>77.474991031609704</v>
      </c>
      <c r="I385" s="20">
        <v>154324.823183242</v>
      </c>
    </row>
    <row r="386" spans="1:9">
      <c r="A386" s="18">
        <v>35795</v>
      </c>
      <c r="B386" s="19">
        <v>77.811866743546602</v>
      </c>
      <c r="C386" s="20">
        <v>211541.624442017</v>
      </c>
      <c r="D386" s="19">
        <v>81.188713951386205</v>
      </c>
      <c r="E386" s="20">
        <v>295714.97924219101</v>
      </c>
      <c r="F386" s="19">
        <v>79.0718180184479</v>
      </c>
      <c r="G386" s="20">
        <v>197538.25760619101</v>
      </c>
      <c r="H386" s="19">
        <v>78.790227157066894</v>
      </c>
      <c r="I386" s="20">
        <v>156944.68257015801</v>
      </c>
    </row>
    <row r="387" spans="1:9">
      <c r="A387" s="18">
        <v>35826</v>
      </c>
      <c r="B387" s="19">
        <v>78.600397346131999</v>
      </c>
      <c r="C387" s="20">
        <v>213685.34687889001</v>
      </c>
      <c r="D387" s="19">
        <v>81.441346006857799</v>
      </c>
      <c r="E387" s="20">
        <v>296635.1451052</v>
      </c>
      <c r="F387" s="19">
        <v>79.840540656277696</v>
      </c>
      <c r="G387" s="20">
        <v>199458.69062853401</v>
      </c>
      <c r="H387" s="19">
        <v>79.8060996389341</v>
      </c>
      <c r="I387" s="20">
        <v>158968.230286051</v>
      </c>
    </row>
    <row r="388" spans="1:9">
      <c r="A388" s="18">
        <v>35854</v>
      </c>
      <c r="B388" s="19">
        <v>79.154880356091397</v>
      </c>
      <c r="C388" s="20">
        <v>215192.78066195201</v>
      </c>
      <c r="D388" s="19">
        <v>81.473822893986494</v>
      </c>
      <c r="E388" s="20">
        <v>296753.43620177801</v>
      </c>
      <c r="F388" s="19">
        <v>80.631941658498107</v>
      </c>
      <c r="G388" s="20">
        <v>201435.77903960299</v>
      </c>
      <c r="H388" s="19">
        <v>80.574507883844603</v>
      </c>
      <c r="I388" s="20">
        <v>160498.846359049</v>
      </c>
    </row>
    <row r="389" spans="1:9">
      <c r="A389" s="18">
        <v>35885</v>
      </c>
      <c r="B389" s="19">
        <v>79.592747323428</v>
      </c>
      <c r="C389" s="20">
        <v>216383.17864925601</v>
      </c>
      <c r="D389" s="19">
        <v>81.550620123882894</v>
      </c>
      <c r="E389" s="20">
        <v>297033.15600690199</v>
      </c>
      <c r="F389" s="19">
        <v>81.400267342208096</v>
      </c>
      <c r="G389" s="20">
        <v>203355.22038593399</v>
      </c>
      <c r="H389" s="19">
        <v>81.281585061281902</v>
      </c>
      <c r="I389" s="20">
        <v>161907.295187916</v>
      </c>
    </row>
    <row r="390" spans="1:9">
      <c r="A390" s="18">
        <v>35915</v>
      </c>
      <c r="B390" s="19">
        <v>80.050199505872797</v>
      </c>
      <c r="C390" s="20">
        <v>217626.82157711199</v>
      </c>
      <c r="D390" s="19">
        <v>81.823240785782502</v>
      </c>
      <c r="E390" s="20">
        <v>298026.126697667</v>
      </c>
      <c r="F390" s="19">
        <v>82.093419521663705</v>
      </c>
      <c r="G390" s="20">
        <v>205086.86229346701</v>
      </c>
      <c r="H390" s="19">
        <v>81.987549745877203</v>
      </c>
      <c r="I390" s="20">
        <v>163313.52800799199</v>
      </c>
    </row>
    <row r="391" spans="1:9">
      <c r="A391" s="18">
        <v>35946</v>
      </c>
      <c r="B391" s="19">
        <v>80.642021329236698</v>
      </c>
      <c r="C391" s="20">
        <v>219235.76575406201</v>
      </c>
      <c r="D391" s="19">
        <v>82.340418863396494</v>
      </c>
      <c r="E391" s="20">
        <v>299909.85285913397</v>
      </c>
      <c r="F391" s="19">
        <v>82.591718400175296</v>
      </c>
      <c r="G391" s="20">
        <v>206331.719117239</v>
      </c>
      <c r="H391" s="19">
        <v>82.803269762431697</v>
      </c>
      <c r="I391" s="20">
        <v>164938.385857546</v>
      </c>
    </row>
    <row r="392" spans="1:9">
      <c r="A392" s="18">
        <v>35976</v>
      </c>
      <c r="B392" s="19">
        <v>81.406931361402101</v>
      </c>
      <c r="C392" s="20">
        <v>221315.27261500899</v>
      </c>
      <c r="D392" s="19">
        <v>83.101660052977095</v>
      </c>
      <c r="E392" s="20">
        <v>302682.53408068803</v>
      </c>
      <c r="F392" s="19">
        <v>82.895035692510803</v>
      </c>
      <c r="G392" s="20">
        <v>207089.47037339199</v>
      </c>
      <c r="H392" s="19">
        <v>83.690664551325199</v>
      </c>
      <c r="I392" s="20">
        <v>166706.01489584899</v>
      </c>
    </row>
    <row r="393" spans="1:9">
      <c r="A393" s="18">
        <v>36007</v>
      </c>
      <c r="B393" s="19">
        <v>82.241626378297795</v>
      </c>
      <c r="C393" s="20">
        <v>223584.49898339401</v>
      </c>
      <c r="D393" s="19">
        <v>83.858211967939098</v>
      </c>
      <c r="E393" s="20">
        <v>305438.13548068801</v>
      </c>
      <c r="F393" s="19">
        <v>83.019185476434998</v>
      </c>
      <c r="G393" s="20">
        <v>207399.62299936099</v>
      </c>
      <c r="H393" s="19">
        <v>84.536556233242607</v>
      </c>
      <c r="I393" s="20">
        <v>168390.972615829</v>
      </c>
    </row>
    <row r="394" spans="1:9">
      <c r="A394" s="18">
        <v>36038</v>
      </c>
      <c r="B394" s="19">
        <v>82.949095989432607</v>
      </c>
      <c r="C394" s="20">
        <v>225507.84663004699</v>
      </c>
      <c r="D394" s="19">
        <v>84.272740339939205</v>
      </c>
      <c r="E394" s="20">
        <v>306947.978942363</v>
      </c>
      <c r="F394" s="19">
        <v>82.996115571485305</v>
      </c>
      <c r="G394" s="20">
        <v>207341.98945885201</v>
      </c>
      <c r="H394" s="19">
        <v>85.245474807265595</v>
      </c>
      <c r="I394" s="20">
        <v>169803.089379324</v>
      </c>
    </row>
    <row r="395" spans="1:9">
      <c r="A395" s="18">
        <v>36068</v>
      </c>
      <c r="B395" s="19">
        <v>83.334169856206799</v>
      </c>
      <c r="C395" s="20">
        <v>226554.71974486401</v>
      </c>
      <c r="D395" s="19">
        <v>84.291676570873406</v>
      </c>
      <c r="E395" s="20">
        <v>307016.95068566501</v>
      </c>
      <c r="F395" s="19">
        <v>82.870511893106197</v>
      </c>
      <c r="G395" s="20">
        <v>207028.204694599</v>
      </c>
      <c r="H395" s="19">
        <v>85.598421838172996</v>
      </c>
      <c r="I395" s="20">
        <v>170506.13545151599</v>
      </c>
    </row>
    <row r="396" spans="1:9">
      <c r="A396" s="18">
        <v>36099</v>
      </c>
      <c r="B396" s="19">
        <v>83.312128992142306</v>
      </c>
      <c r="C396" s="20">
        <v>226494.798804994</v>
      </c>
      <c r="D396" s="19">
        <v>84.003168431770803</v>
      </c>
      <c r="E396" s="20">
        <v>305966.11277712201</v>
      </c>
      <c r="F396" s="19">
        <v>82.753227950570306</v>
      </c>
      <c r="G396" s="20">
        <v>206735.204404049</v>
      </c>
      <c r="H396" s="19">
        <v>85.391709005109405</v>
      </c>
      <c r="I396" s="20">
        <v>170094.377786397</v>
      </c>
    </row>
    <row r="397" spans="1:9">
      <c r="A397" s="18">
        <v>36129</v>
      </c>
      <c r="B397" s="19">
        <v>82.944436310893707</v>
      </c>
      <c r="C397" s="20">
        <v>225495.17869122501</v>
      </c>
      <c r="D397" s="19">
        <v>83.630499308740497</v>
      </c>
      <c r="E397" s="20">
        <v>304608.73394184402</v>
      </c>
      <c r="F397" s="19">
        <v>82.638109469438703</v>
      </c>
      <c r="G397" s="20">
        <v>206447.61389771101</v>
      </c>
      <c r="H397" s="19">
        <v>84.684647714111307</v>
      </c>
      <c r="I397" s="20">
        <v>168685.96060221901</v>
      </c>
    </row>
    <row r="398" spans="1:9">
      <c r="A398" s="18">
        <v>36160</v>
      </c>
      <c r="B398" s="19">
        <v>82.515269145625595</v>
      </c>
      <c r="C398" s="20">
        <v>224328.432241134</v>
      </c>
      <c r="D398" s="19">
        <v>83.419446172267996</v>
      </c>
      <c r="E398" s="20">
        <v>303840.01165479899</v>
      </c>
      <c r="F398" s="19">
        <v>82.481463314754393</v>
      </c>
      <c r="G398" s="20">
        <v>206056.278410144</v>
      </c>
      <c r="H398" s="19">
        <v>83.817224801067596</v>
      </c>
      <c r="I398" s="20">
        <v>166958.114159152</v>
      </c>
    </row>
    <row r="399" spans="1:9">
      <c r="A399" s="18">
        <v>36191</v>
      </c>
      <c r="B399" s="19">
        <v>82.342842364046703</v>
      </c>
      <c r="C399" s="20">
        <v>223859.66773259599</v>
      </c>
      <c r="D399" s="19">
        <v>83.447663559556702</v>
      </c>
      <c r="E399" s="20">
        <v>303942.78830552002</v>
      </c>
      <c r="F399" s="19">
        <v>82.363202430259705</v>
      </c>
      <c r="G399" s="20">
        <v>205760.837510321</v>
      </c>
      <c r="H399" s="19">
        <v>83.113821699109707</v>
      </c>
      <c r="I399" s="20">
        <v>165556.98383450499</v>
      </c>
    </row>
    <row r="400" spans="1:9">
      <c r="A400" s="18">
        <v>36219</v>
      </c>
      <c r="B400" s="19">
        <v>82.604200166464295</v>
      </c>
      <c r="C400" s="20">
        <v>224570.20272420801</v>
      </c>
      <c r="D400" s="19">
        <v>83.636619177374499</v>
      </c>
      <c r="E400" s="20">
        <v>304631.02443935198</v>
      </c>
      <c r="F400" s="19">
        <v>82.322922430714698</v>
      </c>
      <c r="G400" s="20">
        <v>205660.20948473699</v>
      </c>
      <c r="H400" s="19">
        <v>82.7764599084732</v>
      </c>
      <c r="I400" s="20">
        <v>164884.98248290099</v>
      </c>
    </row>
    <row r="401" spans="1:9">
      <c r="A401" s="18">
        <v>36250</v>
      </c>
      <c r="B401" s="19">
        <v>83.193837601209296</v>
      </c>
      <c r="C401" s="20">
        <v>226173.20835815501</v>
      </c>
      <c r="D401" s="19">
        <v>83.788008366545895</v>
      </c>
      <c r="E401" s="20">
        <v>305182.43175638601</v>
      </c>
      <c r="F401" s="19">
        <v>82.256845487031399</v>
      </c>
      <c r="G401" s="20">
        <v>205495.13519341301</v>
      </c>
      <c r="H401" s="19">
        <v>82.946860101971794</v>
      </c>
      <c r="I401" s="20">
        <v>165224.40788175401</v>
      </c>
    </row>
    <row r="402" spans="1:9">
      <c r="A402" s="18">
        <v>36280</v>
      </c>
      <c r="B402" s="19">
        <v>83.931626291196096</v>
      </c>
      <c r="C402" s="20">
        <v>228178.98234233601</v>
      </c>
      <c r="D402" s="19">
        <v>83.753319593073698</v>
      </c>
      <c r="E402" s="20">
        <v>305056.08427004103</v>
      </c>
      <c r="F402" s="19">
        <v>82.186365867162394</v>
      </c>
      <c r="G402" s="20">
        <v>205319.06207843201</v>
      </c>
      <c r="H402" s="19">
        <v>83.588605728587794</v>
      </c>
      <c r="I402" s="20">
        <v>166502.720780373</v>
      </c>
    </row>
    <row r="403" spans="1:9">
      <c r="A403" s="18">
        <v>36311</v>
      </c>
      <c r="B403" s="19">
        <v>84.654362119190395</v>
      </c>
      <c r="C403" s="20">
        <v>230143.833174153</v>
      </c>
      <c r="D403" s="19">
        <v>83.564791194632605</v>
      </c>
      <c r="E403" s="20">
        <v>304369.40420432499</v>
      </c>
      <c r="F403" s="19">
        <v>82.281972868777203</v>
      </c>
      <c r="G403" s="20">
        <v>205557.90874956301</v>
      </c>
      <c r="H403" s="19">
        <v>84.555912299015105</v>
      </c>
      <c r="I403" s="20">
        <v>168429.528559987</v>
      </c>
    </row>
    <row r="404" spans="1:9">
      <c r="A404" s="18">
        <v>36341</v>
      </c>
      <c r="B404" s="19">
        <v>85.2036490976312</v>
      </c>
      <c r="C404" s="20">
        <v>231637.14087344299</v>
      </c>
      <c r="D404" s="19">
        <v>83.252508588884993</v>
      </c>
      <c r="E404" s="20">
        <v>303231.97216750699</v>
      </c>
      <c r="F404" s="19">
        <v>82.629342072603706</v>
      </c>
      <c r="G404" s="20">
        <v>206425.71107142101</v>
      </c>
      <c r="H404" s="19">
        <v>85.579556342331301</v>
      </c>
      <c r="I404" s="20">
        <v>170468.556688727</v>
      </c>
    </row>
    <row r="405" spans="1:9">
      <c r="A405" s="18">
        <v>36372</v>
      </c>
      <c r="B405" s="19">
        <v>85.514464779062095</v>
      </c>
      <c r="C405" s="20">
        <v>232482.13350636099</v>
      </c>
      <c r="D405" s="19">
        <v>82.972186170285298</v>
      </c>
      <c r="E405" s="20">
        <v>302210.94924248598</v>
      </c>
      <c r="F405" s="19">
        <v>83.236024848856701</v>
      </c>
      <c r="G405" s="20">
        <v>207941.333976572</v>
      </c>
      <c r="H405" s="19">
        <v>86.444381915758896</v>
      </c>
      <c r="I405" s="20">
        <v>172191.22941093601</v>
      </c>
    </row>
    <row r="406" spans="1:9">
      <c r="A406" s="18">
        <v>36403</v>
      </c>
      <c r="B406" s="19">
        <v>85.716945751674501</v>
      </c>
      <c r="C406" s="20">
        <v>233032.604220632</v>
      </c>
      <c r="D406" s="19">
        <v>83.002788409473098</v>
      </c>
      <c r="E406" s="20">
        <v>302322.412278242</v>
      </c>
      <c r="F406" s="19">
        <v>84.100380203485201</v>
      </c>
      <c r="G406" s="20">
        <v>210100.677912057</v>
      </c>
      <c r="H406" s="19">
        <v>86.962990052046493</v>
      </c>
      <c r="I406" s="20">
        <v>173224.260946252</v>
      </c>
    </row>
    <row r="407" spans="1:9">
      <c r="A407" s="18">
        <v>36433</v>
      </c>
      <c r="B407" s="19">
        <v>86.089913470333698</v>
      </c>
      <c r="C407" s="20">
        <v>234046.56520591001</v>
      </c>
      <c r="D407" s="19">
        <v>83.526945459623406</v>
      </c>
      <c r="E407" s="20">
        <v>304231.55806539801</v>
      </c>
      <c r="F407" s="19">
        <v>85.138186880100804</v>
      </c>
      <c r="G407" s="20">
        <v>212693.34022548501</v>
      </c>
      <c r="H407" s="19">
        <v>87.332767767682796</v>
      </c>
      <c r="I407" s="20">
        <v>173960.83257824401</v>
      </c>
    </row>
    <row r="408" spans="1:9">
      <c r="A408" s="18">
        <v>36464</v>
      </c>
      <c r="B408" s="19">
        <v>86.907376075690195</v>
      </c>
      <c r="C408" s="20">
        <v>236268.943034572</v>
      </c>
      <c r="D408" s="19">
        <v>84.630798993041793</v>
      </c>
      <c r="E408" s="20">
        <v>308252.141824327</v>
      </c>
      <c r="F408" s="19">
        <v>86.364163306159099</v>
      </c>
      <c r="G408" s="20">
        <v>215756.090686254</v>
      </c>
      <c r="H408" s="19">
        <v>87.864680249610103</v>
      </c>
      <c r="I408" s="20">
        <v>175020.36544981101</v>
      </c>
    </row>
    <row r="409" spans="1:9">
      <c r="A409" s="18">
        <v>36494</v>
      </c>
      <c r="B409" s="19">
        <v>88.295706724216103</v>
      </c>
      <c r="C409" s="20">
        <v>240043.29947842599</v>
      </c>
      <c r="D409" s="19">
        <v>86.400226823680299</v>
      </c>
      <c r="E409" s="20">
        <v>314696.95771981101</v>
      </c>
      <c r="F409" s="19">
        <v>87.845293168539698</v>
      </c>
      <c r="G409" s="20">
        <v>219456.26882348699</v>
      </c>
      <c r="H409" s="19">
        <v>88.710810580611806</v>
      </c>
      <c r="I409" s="20">
        <v>176705.798542259</v>
      </c>
    </row>
    <row r="410" spans="1:9">
      <c r="A410" s="18">
        <v>36525</v>
      </c>
      <c r="B410" s="19">
        <v>90.152388256849505</v>
      </c>
      <c r="C410" s="20">
        <v>245090.928380317</v>
      </c>
      <c r="D410" s="19">
        <v>88.780602030760306</v>
      </c>
      <c r="E410" s="20">
        <v>323367.03722583398</v>
      </c>
      <c r="F410" s="19">
        <v>89.486898247682703</v>
      </c>
      <c r="G410" s="20">
        <v>223557.34826162201</v>
      </c>
      <c r="H410" s="19">
        <v>90.035429761891905</v>
      </c>
      <c r="I410" s="20">
        <v>179344.34832734801</v>
      </c>
    </row>
    <row r="411" spans="1:9">
      <c r="A411" s="18">
        <v>36556</v>
      </c>
      <c r="B411" s="19">
        <v>92.253396322146003</v>
      </c>
      <c r="C411" s="20">
        <v>250802.79056405599</v>
      </c>
      <c r="D411" s="19">
        <v>91.494668620410394</v>
      </c>
      <c r="E411" s="20">
        <v>333252.52630626003</v>
      </c>
      <c r="F411" s="19">
        <v>91.227264180333293</v>
      </c>
      <c r="G411" s="20">
        <v>227905.15336524</v>
      </c>
      <c r="H411" s="19">
        <v>91.895413460594099</v>
      </c>
      <c r="I411" s="20">
        <v>183049.30719993199</v>
      </c>
    </row>
    <row r="412" spans="1:9">
      <c r="A412" s="18">
        <v>36585</v>
      </c>
      <c r="B412" s="19">
        <v>94.289461846214394</v>
      </c>
      <c r="C412" s="20">
        <v>256338.09804936999</v>
      </c>
      <c r="D412" s="19">
        <v>94.108387713316105</v>
      </c>
      <c r="E412" s="20">
        <v>342772.51805987197</v>
      </c>
      <c r="F412" s="19">
        <v>93.079169200003506</v>
      </c>
      <c r="G412" s="20">
        <v>232531.60688566501</v>
      </c>
      <c r="H412" s="19">
        <v>94.009443319666005</v>
      </c>
      <c r="I412" s="20">
        <v>187260.30845157799</v>
      </c>
    </row>
    <row r="413" spans="1:9">
      <c r="A413" s="18">
        <v>36616</v>
      </c>
      <c r="B413" s="19">
        <v>96.049574674054199</v>
      </c>
      <c r="C413" s="20">
        <v>261123.192436446</v>
      </c>
      <c r="D413" s="19">
        <v>96.228287393158197</v>
      </c>
      <c r="E413" s="20">
        <v>350493.86329752899</v>
      </c>
      <c r="F413" s="19">
        <v>95.085396275557798</v>
      </c>
      <c r="G413" s="20">
        <v>237543.589799412</v>
      </c>
      <c r="H413" s="19">
        <v>96.009312573651599</v>
      </c>
      <c r="I413" s="20">
        <v>191243.909674391</v>
      </c>
    </row>
    <row r="414" spans="1:9">
      <c r="A414" s="18">
        <v>36646</v>
      </c>
      <c r="B414" s="19">
        <v>97.385665518543902</v>
      </c>
      <c r="C414" s="20">
        <v>264755.52821598703</v>
      </c>
      <c r="D414" s="19">
        <v>97.614775202623505</v>
      </c>
      <c r="E414" s="20">
        <v>355543.89049762802</v>
      </c>
      <c r="F414" s="19">
        <v>97.033442486886003</v>
      </c>
      <c r="G414" s="20">
        <v>242410.224511571</v>
      </c>
      <c r="H414" s="19">
        <v>97.5767761838718</v>
      </c>
      <c r="I414" s="20">
        <v>194366.188764358</v>
      </c>
    </row>
    <row r="415" spans="1:9">
      <c r="A415" s="18">
        <v>36677</v>
      </c>
      <c r="B415" s="19">
        <v>98.351537405817297</v>
      </c>
      <c r="C415" s="20">
        <v>267381.37587377499</v>
      </c>
      <c r="D415" s="19">
        <v>98.407784461534305</v>
      </c>
      <c r="E415" s="20">
        <v>358432.281077113</v>
      </c>
      <c r="F415" s="19">
        <v>98.757875985036605</v>
      </c>
      <c r="G415" s="20">
        <v>246718.226997399</v>
      </c>
      <c r="H415" s="19">
        <v>98.586273246867705</v>
      </c>
      <c r="I415" s="20">
        <v>196377.03708684799</v>
      </c>
    </row>
    <row r="416" spans="1:9">
      <c r="A416" s="18">
        <v>36707</v>
      </c>
      <c r="B416" s="19">
        <v>99.183818801811299</v>
      </c>
      <c r="C416" s="20">
        <v>269644.040501546</v>
      </c>
      <c r="D416" s="19">
        <v>99.023315295287702</v>
      </c>
      <c r="E416" s="20">
        <v>360674.23908910097</v>
      </c>
      <c r="F416" s="19">
        <v>100.177464169602</v>
      </c>
      <c r="G416" s="20">
        <v>250264.66090425401</v>
      </c>
      <c r="H416" s="19">
        <v>99.241879001412599</v>
      </c>
      <c r="I416" s="20">
        <v>197682.958401596</v>
      </c>
    </row>
    <row r="417" spans="1:9">
      <c r="A417" s="18">
        <v>36738</v>
      </c>
      <c r="B417" s="19">
        <v>100.21427203154499</v>
      </c>
      <c r="C417" s="20">
        <v>272445.460892189</v>
      </c>
      <c r="D417" s="19">
        <v>99.953102421591396</v>
      </c>
      <c r="E417" s="20">
        <v>364060.81792959402</v>
      </c>
      <c r="F417" s="19">
        <v>101.384180398669</v>
      </c>
      <c r="G417" s="20">
        <v>253279.29528713101</v>
      </c>
      <c r="H417" s="19">
        <v>99.956391910895803</v>
      </c>
      <c r="I417" s="20">
        <v>199106.21869436701</v>
      </c>
    </row>
    <row r="418" spans="1:9">
      <c r="A418" s="18">
        <v>36769</v>
      </c>
      <c r="B418" s="19">
        <v>101.531684123809</v>
      </c>
      <c r="C418" s="20">
        <v>276027.016067772</v>
      </c>
      <c r="D418" s="19">
        <v>101.386533616194</v>
      </c>
      <c r="E418" s="20">
        <v>369281.82778831501</v>
      </c>
      <c r="F418" s="19">
        <v>102.43813264660901</v>
      </c>
      <c r="G418" s="20">
        <v>255912.29267957501</v>
      </c>
      <c r="H418" s="19">
        <v>101.04897231123</v>
      </c>
      <c r="I418" s="20">
        <v>201282.56327795499</v>
      </c>
    </row>
    <row r="419" spans="1:9">
      <c r="A419" s="18">
        <v>36799</v>
      </c>
      <c r="B419" s="19">
        <v>103.067777646233</v>
      </c>
      <c r="C419" s="20">
        <v>280203.08499694098</v>
      </c>
      <c r="D419" s="19">
        <v>103.195991348966</v>
      </c>
      <c r="E419" s="20">
        <v>375872.44525032601</v>
      </c>
      <c r="F419" s="19">
        <v>103.498414259551</v>
      </c>
      <c r="G419" s="20">
        <v>258561.10217505699</v>
      </c>
      <c r="H419" s="19">
        <v>102.58675889266399</v>
      </c>
      <c r="I419" s="20">
        <v>204345.72777934201</v>
      </c>
    </row>
    <row r="420" spans="1:9">
      <c r="A420" s="18">
        <v>36830</v>
      </c>
      <c r="B420" s="19">
        <v>104.60575803806501</v>
      </c>
      <c r="C420" s="20">
        <v>284384.28362465597</v>
      </c>
      <c r="D420" s="19">
        <v>105.010503238902</v>
      </c>
      <c r="E420" s="20">
        <v>382481.471551547</v>
      </c>
      <c r="F420" s="19">
        <v>104.602816330191</v>
      </c>
      <c r="G420" s="20">
        <v>261320.133979284</v>
      </c>
      <c r="H420" s="19">
        <v>104.450756671109</v>
      </c>
      <c r="I420" s="20">
        <v>208058.68242111799</v>
      </c>
    </row>
    <row r="421" spans="1:9">
      <c r="A421" s="18">
        <v>36860</v>
      </c>
      <c r="B421" s="19">
        <v>105.96091220993399</v>
      </c>
      <c r="C421" s="20">
        <v>288068.44552545698</v>
      </c>
      <c r="D421" s="19">
        <v>106.384139993072</v>
      </c>
      <c r="E421" s="20">
        <v>387484.691142992</v>
      </c>
      <c r="F421" s="19">
        <v>105.73685022994199</v>
      </c>
      <c r="G421" s="20">
        <v>264153.19240941899</v>
      </c>
      <c r="H421" s="19">
        <v>106.433453432406</v>
      </c>
      <c r="I421" s="20">
        <v>212008.07722631801</v>
      </c>
    </row>
    <row r="422" spans="1:9">
      <c r="A422" s="18">
        <v>36891</v>
      </c>
      <c r="B422" s="19">
        <v>107.106141381828</v>
      </c>
      <c r="C422" s="20">
        <v>291181.89916073799</v>
      </c>
      <c r="D422" s="19">
        <v>107.192510694944</v>
      </c>
      <c r="E422" s="20">
        <v>390429.032957141</v>
      </c>
      <c r="F422" s="19">
        <v>106.97899383762</v>
      </c>
      <c r="G422" s="20">
        <v>267256.33193632303</v>
      </c>
      <c r="H422" s="19">
        <v>108.20456899563101</v>
      </c>
      <c r="I422" s="20">
        <v>215536.01692004999</v>
      </c>
    </row>
    <row r="423" spans="1:9">
      <c r="A423" s="18">
        <v>36922</v>
      </c>
      <c r="B423" s="19">
        <v>108.011417793387</v>
      </c>
      <c r="C423" s="20">
        <v>293643.01017998002</v>
      </c>
      <c r="D423" s="19">
        <v>107.556868955534</v>
      </c>
      <c r="E423" s="20">
        <v>391756.14100237499</v>
      </c>
      <c r="F423" s="19">
        <v>108.27313692606</v>
      </c>
      <c r="G423" s="20">
        <v>270489.377251203</v>
      </c>
      <c r="H423" s="19">
        <v>109.450030284158</v>
      </c>
      <c r="I423" s="20">
        <v>218016.88965813199</v>
      </c>
    </row>
    <row r="424" spans="1:9">
      <c r="A424" s="18">
        <v>36950</v>
      </c>
      <c r="B424" s="19">
        <v>108.779432214953</v>
      </c>
      <c r="C424" s="20">
        <v>295730.95672505302</v>
      </c>
      <c r="D424" s="19">
        <v>107.85993215179199</v>
      </c>
      <c r="E424" s="20">
        <v>392859.99303338799</v>
      </c>
      <c r="F424" s="19">
        <v>109.449118187601</v>
      </c>
      <c r="G424" s="20">
        <v>273427.22913324903</v>
      </c>
      <c r="H424" s="19">
        <v>110.270322846008</v>
      </c>
      <c r="I424" s="20">
        <v>219650.85570162901</v>
      </c>
    </row>
    <row r="425" spans="1:9">
      <c r="A425" s="18">
        <v>36981</v>
      </c>
      <c r="B425" s="19">
        <v>109.599944255103</v>
      </c>
      <c r="C425" s="20">
        <v>297961.624836637</v>
      </c>
      <c r="D425" s="19">
        <v>108.52413761074</v>
      </c>
      <c r="E425" s="20">
        <v>395279.23942794098</v>
      </c>
      <c r="F425" s="19">
        <v>110.544400924347</v>
      </c>
      <c r="G425" s="20">
        <v>276163.47889738798</v>
      </c>
      <c r="H425" s="19">
        <v>110.811246581772</v>
      </c>
      <c r="I425" s="20">
        <v>220728.33836753</v>
      </c>
    </row>
    <row r="426" spans="1:9">
      <c r="A426" s="18">
        <v>37011</v>
      </c>
      <c r="B426" s="19">
        <v>110.588393669985</v>
      </c>
      <c r="C426" s="20">
        <v>300648.852423554</v>
      </c>
      <c r="D426" s="19">
        <v>109.789524743293</v>
      </c>
      <c r="E426" s="20">
        <v>399888.17965404602</v>
      </c>
      <c r="F426" s="19">
        <v>111.662106648915</v>
      </c>
      <c r="G426" s="20">
        <v>278955.74606514402</v>
      </c>
      <c r="H426" s="19">
        <v>111.226071660325</v>
      </c>
      <c r="I426" s="20">
        <v>221554.64123052199</v>
      </c>
    </row>
    <row r="427" spans="1:9">
      <c r="A427" s="18">
        <v>37042</v>
      </c>
      <c r="B427" s="19">
        <v>111.75950182027999</v>
      </c>
      <c r="C427" s="20">
        <v>303832.66140897898</v>
      </c>
      <c r="D427" s="19">
        <v>111.506995214223</v>
      </c>
      <c r="E427" s="20">
        <v>406143.75040941098</v>
      </c>
      <c r="F427" s="19">
        <v>112.887445294549</v>
      </c>
      <c r="G427" s="20">
        <v>282016.90321445302</v>
      </c>
      <c r="H427" s="19">
        <v>111.793187480155</v>
      </c>
      <c r="I427" s="20">
        <v>222684.29671617399</v>
      </c>
    </row>
    <row r="428" spans="1:9">
      <c r="A428" s="18">
        <v>37072</v>
      </c>
      <c r="B428" s="19">
        <v>113.111554961656</v>
      </c>
      <c r="C428" s="20">
        <v>307508.392757272</v>
      </c>
      <c r="D428" s="19">
        <v>113.448196022292</v>
      </c>
      <c r="E428" s="20">
        <v>413214.21782692597</v>
      </c>
      <c r="F428" s="19">
        <v>114.22508496293599</v>
      </c>
      <c r="G428" s="20">
        <v>285358.61225845799</v>
      </c>
      <c r="H428" s="19">
        <v>112.60479772740899</v>
      </c>
      <c r="I428" s="20">
        <v>224300.968189554</v>
      </c>
    </row>
    <row r="429" spans="1:9">
      <c r="A429" s="18">
        <v>37103</v>
      </c>
      <c r="B429" s="19">
        <v>114.603336260351</v>
      </c>
      <c r="C429" s="20">
        <v>311563.993174601</v>
      </c>
      <c r="D429" s="19">
        <v>115.381012354378</v>
      </c>
      <c r="E429" s="20">
        <v>420254.14633058599</v>
      </c>
      <c r="F429" s="19">
        <v>115.69250988195</v>
      </c>
      <c r="G429" s="20">
        <v>289024.55252559797</v>
      </c>
      <c r="H429" s="19">
        <v>113.67937654792701</v>
      </c>
      <c r="I429" s="20">
        <v>226441.45487131801</v>
      </c>
    </row>
    <row r="430" spans="1:9">
      <c r="A430" s="18">
        <v>37134</v>
      </c>
      <c r="B430" s="19">
        <v>116.127910379895</v>
      </c>
      <c r="C430" s="20">
        <v>315708.74511704501</v>
      </c>
      <c r="D430" s="19">
        <v>117.125555925493</v>
      </c>
      <c r="E430" s="20">
        <v>426608.32588105998</v>
      </c>
      <c r="F430" s="19">
        <v>117.223684998398</v>
      </c>
      <c r="G430" s="20">
        <v>292849.75437592802</v>
      </c>
      <c r="H430" s="19">
        <v>114.988507624024</v>
      </c>
      <c r="I430" s="20">
        <v>229049.153422195</v>
      </c>
    </row>
    <row r="431" spans="1:9">
      <c r="A431" s="18">
        <v>37164</v>
      </c>
      <c r="B431" s="19">
        <v>117.66058858510399</v>
      </c>
      <c r="C431" s="20">
        <v>319875.52906460699</v>
      </c>
      <c r="D431" s="19">
        <v>118.73711907061799</v>
      </c>
      <c r="E431" s="20">
        <v>432478.14865339297</v>
      </c>
      <c r="F431" s="19">
        <v>118.723810403298</v>
      </c>
      <c r="G431" s="20">
        <v>296597.38742776401</v>
      </c>
      <c r="H431" s="19">
        <v>116.395029406991</v>
      </c>
      <c r="I431" s="20">
        <v>231850.84752463299</v>
      </c>
    </row>
    <row r="432" spans="1:9">
      <c r="A432" s="18">
        <v>37195</v>
      </c>
      <c r="B432" s="19">
        <v>119.099021093277</v>
      </c>
      <c r="C432" s="20">
        <v>323786.093894416</v>
      </c>
      <c r="D432" s="19">
        <v>120.304741653796</v>
      </c>
      <c r="E432" s="20">
        <v>438187.92599906499</v>
      </c>
      <c r="F432" s="19">
        <v>120.04693730535899</v>
      </c>
      <c r="G432" s="20">
        <v>299902.84048771497</v>
      </c>
      <c r="H432" s="19">
        <v>117.73458031824499</v>
      </c>
      <c r="I432" s="20">
        <v>234519.140283001</v>
      </c>
    </row>
    <row r="433" spans="1:9">
      <c r="A433" s="18">
        <v>37225</v>
      </c>
      <c r="B433" s="19">
        <v>120.437158102558</v>
      </c>
      <c r="C433" s="20">
        <v>327423.99243760802</v>
      </c>
      <c r="D433" s="19">
        <v>121.815610028964</v>
      </c>
      <c r="E433" s="20">
        <v>443690.98656568798</v>
      </c>
      <c r="F433" s="19">
        <v>121.195371806784</v>
      </c>
      <c r="G433" s="20">
        <v>302771.87469069002</v>
      </c>
      <c r="H433" s="19">
        <v>118.95060173414301</v>
      </c>
      <c r="I433" s="20">
        <v>236941.37083116599</v>
      </c>
    </row>
    <row r="434" spans="1:9">
      <c r="A434" s="18">
        <v>37256</v>
      </c>
      <c r="B434" s="19">
        <v>121.58251200850999</v>
      </c>
      <c r="C434" s="20">
        <v>330537.78517856001</v>
      </c>
      <c r="D434" s="19">
        <v>123.139776840572</v>
      </c>
      <c r="E434" s="20">
        <v>448514.02097712399</v>
      </c>
      <c r="F434" s="19">
        <v>122.131244258244</v>
      </c>
      <c r="G434" s="20">
        <v>305109.88357977301</v>
      </c>
      <c r="H434" s="19">
        <v>119.982693131278</v>
      </c>
      <c r="I434" s="20">
        <v>238997.22550440801</v>
      </c>
    </row>
    <row r="435" spans="1:9">
      <c r="A435" s="18">
        <v>37287</v>
      </c>
      <c r="B435" s="19">
        <v>122.64189254047</v>
      </c>
      <c r="C435" s="20">
        <v>333417.84818195301</v>
      </c>
      <c r="D435" s="19">
        <v>124.344375999866</v>
      </c>
      <c r="E435" s="20">
        <v>452901.55217510503</v>
      </c>
      <c r="F435" s="19">
        <v>122.889536489555</v>
      </c>
      <c r="G435" s="20">
        <v>307004.25922312401</v>
      </c>
      <c r="H435" s="19">
        <v>120.880386791719</v>
      </c>
      <c r="I435" s="20">
        <v>240785.369182461</v>
      </c>
    </row>
    <row r="436" spans="1:9">
      <c r="A436" s="18">
        <v>37315</v>
      </c>
      <c r="B436" s="19">
        <v>123.705076986476</v>
      </c>
      <c r="C436" s="20">
        <v>336308.25261770602</v>
      </c>
      <c r="D436" s="19">
        <v>125.566462083386</v>
      </c>
      <c r="E436" s="20">
        <v>457352.77628288802</v>
      </c>
      <c r="F436" s="19">
        <v>123.634007023325</v>
      </c>
      <c r="G436" s="20">
        <v>308864.105319564</v>
      </c>
      <c r="H436" s="19">
        <v>121.727025559974</v>
      </c>
      <c r="I436" s="20">
        <v>242471.81504674899</v>
      </c>
    </row>
    <row r="437" spans="1:9">
      <c r="A437" s="18">
        <v>37346</v>
      </c>
      <c r="B437" s="19">
        <v>124.840249753093</v>
      </c>
      <c r="C437" s="20">
        <v>339394.36661448103</v>
      </c>
      <c r="D437" s="19">
        <v>126.87147574771799</v>
      </c>
      <c r="E437" s="20">
        <v>462106.048873091</v>
      </c>
      <c r="F437" s="19">
        <v>124.42694858355701</v>
      </c>
      <c r="G437" s="20">
        <v>310845.04237295402</v>
      </c>
      <c r="H437" s="19">
        <v>122.656108729145</v>
      </c>
      <c r="I437" s="20">
        <v>244322.48445497599</v>
      </c>
    </row>
    <row r="438" spans="1:9">
      <c r="A438" s="18">
        <v>37376</v>
      </c>
      <c r="B438" s="19">
        <v>126.268799301276</v>
      </c>
      <c r="C438" s="20">
        <v>343278.06333922897</v>
      </c>
      <c r="D438" s="19">
        <v>128.546715015324</v>
      </c>
      <c r="E438" s="20">
        <v>468207.80022663902</v>
      </c>
      <c r="F438" s="19">
        <v>125.449513763602</v>
      </c>
      <c r="G438" s="20">
        <v>313399.628178832</v>
      </c>
      <c r="H438" s="19">
        <v>123.93483283979199</v>
      </c>
      <c r="I438" s="20">
        <v>246869.61443392801</v>
      </c>
    </row>
    <row r="439" spans="1:9">
      <c r="A439" s="18">
        <v>37407</v>
      </c>
      <c r="B439" s="19">
        <v>128.085385333906</v>
      </c>
      <c r="C439" s="20">
        <v>348216.68743814598</v>
      </c>
      <c r="D439" s="19">
        <v>130.74571126519601</v>
      </c>
      <c r="E439" s="20">
        <v>476217.24019355298</v>
      </c>
      <c r="F439" s="19">
        <v>126.848659458621</v>
      </c>
      <c r="G439" s="20">
        <v>316894.99238895799</v>
      </c>
      <c r="H439" s="19">
        <v>125.545529514469</v>
      </c>
      <c r="I439" s="20">
        <v>250078.01079785899</v>
      </c>
    </row>
    <row r="440" spans="1:9">
      <c r="A440" s="18">
        <v>37437</v>
      </c>
      <c r="B440" s="19">
        <v>130.20708277256099</v>
      </c>
      <c r="C440" s="20">
        <v>353984.796359459</v>
      </c>
      <c r="D440" s="19">
        <v>133.44540391197799</v>
      </c>
      <c r="E440" s="20">
        <v>486050.37482703698</v>
      </c>
      <c r="F440" s="19">
        <v>128.535458565993</v>
      </c>
      <c r="G440" s="20">
        <v>321108.97614388098</v>
      </c>
      <c r="H440" s="19">
        <v>127.31669872345</v>
      </c>
      <c r="I440" s="20">
        <v>253606.05735022301</v>
      </c>
    </row>
    <row r="441" spans="1:9">
      <c r="A441" s="18">
        <v>37468</v>
      </c>
      <c r="B441" s="19">
        <v>132.41202419105599</v>
      </c>
      <c r="C441" s="20">
        <v>359979.21480729402</v>
      </c>
      <c r="D441" s="19">
        <v>136.37776666702899</v>
      </c>
      <c r="E441" s="20">
        <v>496730.96759710799</v>
      </c>
      <c r="F441" s="19">
        <v>130.37063279704799</v>
      </c>
      <c r="G441" s="20">
        <v>325693.63258774503</v>
      </c>
      <c r="H441" s="19">
        <v>129.05010407849099</v>
      </c>
      <c r="I441" s="20">
        <v>257058.88091767</v>
      </c>
    </row>
    <row r="442" spans="1:9">
      <c r="A442" s="18">
        <v>37499</v>
      </c>
      <c r="B442" s="19">
        <v>134.606022849932</v>
      </c>
      <c r="C442" s="20">
        <v>365943.88394769398</v>
      </c>
      <c r="D442" s="19">
        <v>139.18779183075401</v>
      </c>
      <c r="E442" s="20">
        <v>506965.96815960598</v>
      </c>
      <c r="F442" s="19">
        <v>132.35522674798599</v>
      </c>
      <c r="G442" s="20">
        <v>330651.57134454302</v>
      </c>
      <c r="H442" s="19">
        <v>130.60072048402799</v>
      </c>
      <c r="I442" s="20">
        <v>260147.60154123101</v>
      </c>
    </row>
    <row r="443" spans="1:9">
      <c r="A443" s="18">
        <v>37529</v>
      </c>
      <c r="B443" s="19">
        <v>136.64861014337001</v>
      </c>
      <c r="C443" s="20">
        <v>371496.92170660797</v>
      </c>
      <c r="D443" s="19">
        <v>141.643445307094</v>
      </c>
      <c r="E443" s="20">
        <v>515910.23493560898</v>
      </c>
      <c r="F443" s="19">
        <v>134.43327769630599</v>
      </c>
      <c r="G443" s="20">
        <v>335842.98560356803</v>
      </c>
      <c r="H443" s="19">
        <v>132.00867014912399</v>
      </c>
      <c r="I443" s="20">
        <v>262952.13988610503</v>
      </c>
    </row>
    <row r="444" spans="1:9">
      <c r="A444" s="18">
        <v>37560</v>
      </c>
      <c r="B444" s="19">
        <v>138.55927909718699</v>
      </c>
      <c r="C444" s="20">
        <v>376691.322396075</v>
      </c>
      <c r="D444" s="19">
        <v>143.767956493642</v>
      </c>
      <c r="E444" s="20">
        <v>523648.376739481</v>
      </c>
      <c r="F444" s="19">
        <v>136.59954102515999</v>
      </c>
      <c r="G444" s="20">
        <v>341254.77319390897</v>
      </c>
      <c r="H444" s="19">
        <v>133.346450260468</v>
      </c>
      <c r="I444" s="20">
        <v>265616.90533353703</v>
      </c>
    </row>
    <row r="445" spans="1:9">
      <c r="A445" s="18">
        <v>37590</v>
      </c>
      <c r="B445" s="19">
        <v>140.43234063575699</v>
      </c>
      <c r="C445" s="20">
        <v>381783.48246280203</v>
      </c>
      <c r="D445" s="19">
        <v>145.869880051552</v>
      </c>
      <c r="E445" s="20">
        <v>531304.24725454301</v>
      </c>
      <c r="F445" s="19">
        <v>138.807235150483</v>
      </c>
      <c r="G445" s="20">
        <v>346770.06374587398</v>
      </c>
      <c r="H445" s="19">
        <v>134.859960873886</v>
      </c>
      <c r="I445" s="20">
        <v>268631.71378580702</v>
      </c>
    </row>
    <row r="446" spans="1:9">
      <c r="A446" s="18">
        <v>37621</v>
      </c>
      <c r="B446" s="19">
        <v>142.384543800112</v>
      </c>
      <c r="C446" s="20">
        <v>387090.79927592399</v>
      </c>
      <c r="D446" s="19">
        <v>148.10067220208299</v>
      </c>
      <c r="E446" s="20">
        <v>539429.497949888</v>
      </c>
      <c r="F446" s="19">
        <v>141.13040689705301</v>
      </c>
      <c r="G446" s="20">
        <v>352573.84201274399</v>
      </c>
      <c r="H446" s="19">
        <v>136.77411913645901</v>
      </c>
      <c r="I446" s="20">
        <v>272444.584642364</v>
      </c>
    </row>
    <row r="447" spans="1:9">
      <c r="A447" s="18">
        <v>37652</v>
      </c>
      <c r="B447" s="19">
        <v>144.59705531432999</v>
      </c>
      <c r="C447" s="20">
        <v>393105.798008146</v>
      </c>
      <c r="D447" s="19">
        <v>150.511769483423</v>
      </c>
      <c r="E447" s="20">
        <v>548211.47696891194</v>
      </c>
      <c r="F447" s="19">
        <v>143.659338652115</v>
      </c>
      <c r="G447" s="20">
        <v>358891.65264387499</v>
      </c>
      <c r="H447" s="19">
        <v>139.07510521902</v>
      </c>
      <c r="I447" s="20">
        <v>277027.98975942098</v>
      </c>
    </row>
    <row r="448" spans="1:9">
      <c r="A448" s="18">
        <v>37680</v>
      </c>
      <c r="B448" s="19">
        <v>147.09222525270101</v>
      </c>
      <c r="C448" s="20">
        <v>399889.24022733298</v>
      </c>
      <c r="D448" s="19">
        <v>152.99484627673499</v>
      </c>
      <c r="E448" s="20">
        <v>557255.62814034906</v>
      </c>
      <c r="F448" s="19">
        <v>146.31638022119799</v>
      </c>
      <c r="G448" s="20">
        <v>365529.50890034199</v>
      </c>
      <c r="H448" s="19">
        <v>141.61046330090099</v>
      </c>
      <c r="I448" s="20">
        <v>282078.24768759502</v>
      </c>
    </row>
    <row r="449" spans="1:9">
      <c r="A449" s="18">
        <v>37711</v>
      </c>
      <c r="B449" s="19">
        <v>149.83373078385799</v>
      </c>
      <c r="C449" s="20">
        <v>407342.37761817902</v>
      </c>
      <c r="D449" s="19">
        <v>155.51865587582799</v>
      </c>
      <c r="E449" s="20">
        <v>566448.14107575605</v>
      </c>
      <c r="F449" s="19">
        <v>148.97695079321301</v>
      </c>
      <c r="G449" s="20">
        <v>372176.18135843001</v>
      </c>
      <c r="H449" s="19">
        <v>144.24026009129699</v>
      </c>
      <c r="I449" s="20">
        <v>287316.62099079503</v>
      </c>
    </row>
    <row r="450" spans="1:9">
      <c r="A450" s="18">
        <v>37741</v>
      </c>
      <c r="B450" s="19">
        <v>152.61354389265901</v>
      </c>
      <c r="C450" s="20">
        <v>414899.65911380301</v>
      </c>
      <c r="D450" s="19">
        <v>157.93080993188701</v>
      </c>
      <c r="E450" s="20">
        <v>575233.96920259797</v>
      </c>
      <c r="F450" s="19">
        <v>151.58829789561099</v>
      </c>
      <c r="G450" s="20">
        <v>378699.88309616299</v>
      </c>
      <c r="H450" s="19">
        <v>146.85404613592701</v>
      </c>
      <c r="I450" s="20">
        <v>292523.10199589399</v>
      </c>
    </row>
    <row r="451" spans="1:9">
      <c r="A451" s="18">
        <v>37772</v>
      </c>
      <c r="B451" s="19">
        <v>155.27976945887499</v>
      </c>
      <c r="C451" s="20">
        <v>422148.13818274799</v>
      </c>
      <c r="D451" s="19">
        <v>160.203530090719</v>
      </c>
      <c r="E451" s="20">
        <v>583511.93496757897</v>
      </c>
      <c r="F451" s="19">
        <v>154.06606392133099</v>
      </c>
      <c r="G451" s="20">
        <v>384889.87082810397</v>
      </c>
      <c r="H451" s="19">
        <v>149.36997318224101</v>
      </c>
      <c r="I451" s="20">
        <v>297534.65464526298</v>
      </c>
    </row>
    <row r="452" spans="1:9">
      <c r="A452" s="18">
        <v>37802</v>
      </c>
      <c r="B452" s="19">
        <v>157.762487234773</v>
      </c>
      <c r="C452" s="20">
        <v>428897.727587606</v>
      </c>
      <c r="D452" s="19">
        <v>162.37581587054501</v>
      </c>
      <c r="E452" s="20">
        <v>591424.08695306303</v>
      </c>
      <c r="F452" s="19">
        <v>156.607473614908</v>
      </c>
      <c r="G452" s="20">
        <v>391238.85400964197</v>
      </c>
      <c r="H452" s="19">
        <v>151.93040212212301</v>
      </c>
      <c r="I452" s="20">
        <v>302634.85198842199</v>
      </c>
    </row>
    <row r="453" spans="1:9">
      <c r="A453" s="18">
        <v>37833</v>
      </c>
      <c r="B453" s="19">
        <v>160.169871356991</v>
      </c>
      <c r="C453" s="20">
        <v>435442.51271078398</v>
      </c>
      <c r="D453" s="19">
        <v>164.61222517908601</v>
      </c>
      <c r="E453" s="20">
        <v>599569.79711480101</v>
      </c>
      <c r="F453" s="19">
        <v>159.251206056744</v>
      </c>
      <c r="G453" s="20">
        <v>397843.46122906002</v>
      </c>
      <c r="H453" s="19">
        <v>154.73546249484301</v>
      </c>
      <c r="I453" s="20">
        <v>308222.33822461503</v>
      </c>
    </row>
    <row r="454" spans="1:9">
      <c r="A454" s="18">
        <v>37864</v>
      </c>
      <c r="B454" s="19">
        <v>162.68192010517001</v>
      </c>
      <c r="C454" s="20">
        <v>442271.84215765097</v>
      </c>
      <c r="D454" s="19">
        <v>167.2120030943</v>
      </c>
      <c r="E454" s="20">
        <v>609039.01068914402</v>
      </c>
      <c r="F454" s="19">
        <v>162.03795668285201</v>
      </c>
      <c r="G454" s="20">
        <v>404805.35836080299</v>
      </c>
      <c r="H454" s="19">
        <v>157.93189570126501</v>
      </c>
      <c r="I454" s="20">
        <v>314589.41207425098</v>
      </c>
    </row>
    <row r="455" spans="1:9">
      <c r="A455" s="18">
        <v>37894</v>
      </c>
      <c r="B455" s="19">
        <v>165.523048952772</v>
      </c>
      <c r="C455" s="20">
        <v>449995.81842018798</v>
      </c>
      <c r="D455" s="19">
        <v>170.23968225612501</v>
      </c>
      <c r="E455" s="20">
        <v>620066.77596483496</v>
      </c>
      <c r="F455" s="19">
        <v>165.18757526514599</v>
      </c>
      <c r="G455" s="20">
        <v>412673.77700175601</v>
      </c>
      <c r="H455" s="19">
        <v>161.635803996878</v>
      </c>
      <c r="I455" s="20">
        <v>321967.34119945898</v>
      </c>
    </row>
    <row r="456" spans="1:9">
      <c r="A456" s="18">
        <v>37925</v>
      </c>
      <c r="B456" s="19">
        <v>168.965626262705</v>
      </c>
      <c r="C456" s="20">
        <v>459354.91012287798</v>
      </c>
      <c r="D456" s="19">
        <v>173.64391926432</v>
      </c>
      <c r="E456" s="20">
        <v>632466.08403635502</v>
      </c>
      <c r="F456" s="19">
        <v>168.90588905924</v>
      </c>
      <c r="G456" s="20">
        <v>421962.91751383099</v>
      </c>
      <c r="H456" s="19">
        <v>165.87309949831501</v>
      </c>
      <c r="I456" s="20">
        <v>330407.74074423098</v>
      </c>
    </row>
    <row r="457" spans="1:9">
      <c r="A457" s="18">
        <v>37955</v>
      </c>
      <c r="B457" s="19">
        <v>173.11184176553499</v>
      </c>
      <c r="C457" s="20">
        <v>470626.93326616101</v>
      </c>
      <c r="D457" s="19">
        <v>177.44915438655801</v>
      </c>
      <c r="E457" s="20">
        <v>646325.95408994402</v>
      </c>
      <c r="F457" s="19">
        <v>173.34051365857499</v>
      </c>
      <c r="G457" s="20">
        <v>433041.555117507</v>
      </c>
      <c r="H457" s="19">
        <v>170.539078493185</v>
      </c>
      <c r="I457" s="20">
        <v>339702.04815584701</v>
      </c>
    </row>
    <row r="458" spans="1:9">
      <c r="A458" s="48">
        <v>37986</v>
      </c>
      <c r="B458" s="49">
        <v>177.90054062696399</v>
      </c>
      <c r="C458" s="50">
        <v>483645.63052283</v>
      </c>
      <c r="D458" s="49">
        <v>181.743721487774</v>
      </c>
      <c r="E458" s="50">
        <v>661968.12600500498</v>
      </c>
      <c r="F458" s="49">
        <v>178.44753735165199</v>
      </c>
      <c r="G458" s="50">
        <v>445799.988996548</v>
      </c>
      <c r="H458" s="49">
        <v>175.56301374633699</v>
      </c>
      <c r="I458" s="50">
        <v>349709.379674097</v>
      </c>
    </row>
    <row r="459" spans="1:9">
      <c r="A459" s="18">
        <v>38017</v>
      </c>
      <c r="B459" s="19">
        <v>183.009767501071</v>
      </c>
      <c r="C459" s="20">
        <v>497535.72464116599</v>
      </c>
      <c r="D459" s="19">
        <v>186.54317393824499</v>
      </c>
      <c r="E459" s="20">
        <v>679449.25007620198</v>
      </c>
      <c r="F459" s="19">
        <v>184.01820446835799</v>
      </c>
      <c r="G459" s="20">
        <v>459716.70298535901</v>
      </c>
      <c r="H459" s="19">
        <v>180.94306757294501</v>
      </c>
      <c r="I459" s="20">
        <v>360426.07475792099</v>
      </c>
    </row>
    <row r="460" spans="1:9">
      <c r="A460" s="18">
        <v>38046</v>
      </c>
      <c r="B460" s="19">
        <v>188.189190986943</v>
      </c>
      <c r="C460" s="20">
        <v>511616.65732827998</v>
      </c>
      <c r="D460" s="19">
        <v>191.64923323055001</v>
      </c>
      <c r="E460" s="20">
        <v>698047.13325658301</v>
      </c>
      <c r="F460" s="19">
        <v>189.970937219706</v>
      </c>
      <c r="G460" s="20">
        <v>474587.89837664698</v>
      </c>
      <c r="H460" s="19">
        <v>186.502832182471</v>
      </c>
      <c r="I460" s="20">
        <v>371500.74129070499</v>
      </c>
    </row>
    <row r="461" spans="1:9">
      <c r="A461" s="18">
        <v>38077</v>
      </c>
      <c r="B461" s="19">
        <v>193.33926749277899</v>
      </c>
      <c r="C461" s="20">
        <v>525617.80645423301</v>
      </c>
      <c r="D461" s="19">
        <v>196.86543317470301</v>
      </c>
      <c r="E461" s="20">
        <v>717046.18353260995</v>
      </c>
      <c r="F461" s="19">
        <v>196.05077691268599</v>
      </c>
      <c r="G461" s="20">
        <v>489776.63400425197</v>
      </c>
      <c r="H461" s="19">
        <v>192.05333141892899</v>
      </c>
      <c r="I461" s="20">
        <v>382556.95184122497</v>
      </c>
    </row>
    <row r="462" spans="1:9">
      <c r="A462" s="18">
        <v>38107</v>
      </c>
      <c r="B462" s="19">
        <v>198.39684541544401</v>
      </c>
      <c r="C462" s="20">
        <v>539367.48621746001</v>
      </c>
      <c r="D462" s="19">
        <v>202.06616974287999</v>
      </c>
      <c r="E462" s="20">
        <v>735988.91130168503</v>
      </c>
      <c r="F462" s="19">
        <v>201.83496594075501</v>
      </c>
      <c r="G462" s="20">
        <v>504226.77124534699</v>
      </c>
      <c r="H462" s="19">
        <v>197.62906079561199</v>
      </c>
      <c r="I462" s="20">
        <v>393663.419085901</v>
      </c>
    </row>
    <row r="463" spans="1:9">
      <c r="A463" s="18">
        <v>38138</v>
      </c>
      <c r="B463" s="19">
        <v>203.47808956843099</v>
      </c>
      <c r="C463" s="20">
        <v>553181.50568896299</v>
      </c>
      <c r="D463" s="19">
        <v>207.322155406874</v>
      </c>
      <c r="E463" s="20">
        <v>755132.87375508901</v>
      </c>
      <c r="F463" s="19">
        <v>207.21886317337101</v>
      </c>
      <c r="G463" s="20">
        <v>517676.89424888999</v>
      </c>
      <c r="H463" s="19">
        <v>203.23136939648199</v>
      </c>
      <c r="I463" s="20">
        <v>404822.83030667098</v>
      </c>
    </row>
    <row r="464" spans="1:9">
      <c r="A464" s="18">
        <v>38168</v>
      </c>
      <c r="B464" s="19">
        <v>208.68603123023101</v>
      </c>
      <c r="C464" s="20">
        <v>567339.96872606606</v>
      </c>
      <c r="D464" s="19">
        <v>212.54374358998101</v>
      </c>
      <c r="E464" s="20">
        <v>774151.54970188602</v>
      </c>
      <c r="F464" s="19">
        <v>212.35498885685001</v>
      </c>
      <c r="G464" s="20">
        <v>530508.03110379295</v>
      </c>
      <c r="H464" s="19">
        <v>208.82576754513099</v>
      </c>
      <c r="I464" s="20">
        <v>415966.484453785</v>
      </c>
    </row>
    <row r="465" spans="1:9">
      <c r="A465" s="18">
        <v>38199</v>
      </c>
      <c r="B465" s="19">
        <v>214.02954709362501</v>
      </c>
      <c r="C465" s="20">
        <v>581867.00776626205</v>
      </c>
      <c r="D465" s="19">
        <v>217.59502944764901</v>
      </c>
      <c r="E465" s="20">
        <v>792549.93070643197</v>
      </c>
      <c r="F465" s="19">
        <v>217.49718188784701</v>
      </c>
      <c r="G465" s="20">
        <v>543354.32548620901</v>
      </c>
      <c r="H465" s="19">
        <v>214.36895054262399</v>
      </c>
      <c r="I465" s="20">
        <v>427008.12156235002</v>
      </c>
    </row>
    <row r="466" spans="1:9">
      <c r="A466" s="18">
        <v>38230</v>
      </c>
      <c r="B466" s="19">
        <v>219.37108048739401</v>
      </c>
      <c r="C466" s="20">
        <v>596388.65720635594</v>
      </c>
      <c r="D466" s="19">
        <v>222.294880711362</v>
      </c>
      <c r="E466" s="20">
        <v>809668.275747868</v>
      </c>
      <c r="F466" s="19">
        <v>222.796416222929</v>
      </c>
      <c r="G466" s="20">
        <v>556592.94252363394</v>
      </c>
      <c r="H466" s="19">
        <v>219.75733508069101</v>
      </c>
      <c r="I466" s="20">
        <v>437741.410847163</v>
      </c>
    </row>
    <row r="467" spans="1:9">
      <c r="A467" s="18">
        <v>38260</v>
      </c>
      <c r="B467" s="19">
        <v>224.54285610868601</v>
      </c>
      <c r="C467" s="20">
        <v>610448.79818438401</v>
      </c>
      <c r="D467" s="19">
        <v>226.58856785483101</v>
      </c>
      <c r="E467" s="20">
        <v>825307.24257845106</v>
      </c>
      <c r="F467" s="19">
        <v>228.21823255235699</v>
      </c>
      <c r="G467" s="20">
        <v>570137.79551444401</v>
      </c>
      <c r="H467" s="19">
        <v>224.67109710579101</v>
      </c>
      <c r="I467" s="20">
        <v>447529.284915825</v>
      </c>
    </row>
    <row r="468" spans="1:9">
      <c r="A468" s="18">
        <v>38291</v>
      </c>
      <c r="B468" s="19">
        <v>229.301345040347</v>
      </c>
      <c r="C468" s="20">
        <v>623385.36583942396</v>
      </c>
      <c r="D468" s="19">
        <v>230.65627210051301</v>
      </c>
      <c r="E468" s="20">
        <v>840123.10820843698</v>
      </c>
      <c r="F468" s="19">
        <v>233.62085716285901</v>
      </c>
      <c r="G468" s="20">
        <v>583634.70350016805</v>
      </c>
      <c r="H468" s="19">
        <v>228.83707429511901</v>
      </c>
      <c r="I468" s="20">
        <v>455827.62331596902</v>
      </c>
    </row>
    <row r="469" spans="1:9">
      <c r="A469" s="18">
        <v>38321</v>
      </c>
      <c r="B469" s="19">
        <v>233.50121366189501</v>
      </c>
      <c r="C469" s="20">
        <v>634803.25192579196</v>
      </c>
      <c r="D469" s="19">
        <v>234.55273551750199</v>
      </c>
      <c r="E469" s="20">
        <v>854315.26057043602</v>
      </c>
      <c r="F469" s="19">
        <v>238.69139798297701</v>
      </c>
      <c r="G469" s="20">
        <v>596301.99538529397</v>
      </c>
      <c r="H469" s="19">
        <v>232.093188517545</v>
      </c>
      <c r="I469" s="20">
        <v>462313.57762134302</v>
      </c>
    </row>
    <row r="470" spans="1:9">
      <c r="A470" s="18">
        <v>38352</v>
      </c>
      <c r="B470" s="19">
        <v>237.20979389009901</v>
      </c>
      <c r="C470" s="20">
        <v>644885.50696837297</v>
      </c>
      <c r="D470" s="19">
        <v>238.467896690678</v>
      </c>
      <c r="E470" s="20">
        <v>868575.51607527002</v>
      </c>
      <c r="F470" s="19">
        <v>243.09049949629099</v>
      </c>
      <c r="G470" s="20">
        <v>607291.88874742598</v>
      </c>
      <c r="H470" s="19">
        <v>234.420906767644</v>
      </c>
      <c r="I470" s="20">
        <v>466950.23136707197</v>
      </c>
    </row>
    <row r="471" spans="1:9">
      <c r="A471" s="18">
        <v>38383</v>
      </c>
      <c r="B471" s="19">
        <v>240.61426561368901</v>
      </c>
      <c r="C471" s="20">
        <v>654141.00370576396</v>
      </c>
      <c r="D471" s="19">
        <v>242.734889370091</v>
      </c>
      <c r="E471" s="20">
        <v>884117.25322329998</v>
      </c>
      <c r="F471" s="19">
        <v>246.97520592257999</v>
      </c>
      <c r="G471" s="20">
        <v>616996.71352560096</v>
      </c>
      <c r="H471" s="19">
        <v>236.23697911033901</v>
      </c>
      <c r="I471" s="20">
        <v>470567.72185584099</v>
      </c>
    </row>
    <row r="472" spans="1:9">
      <c r="A472" s="18">
        <v>38411</v>
      </c>
      <c r="B472" s="19">
        <v>243.89284196578001</v>
      </c>
      <c r="C472" s="20">
        <v>663054.23759159597</v>
      </c>
      <c r="D472" s="19">
        <v>247.70752829108</v>
      </c>
      <c r="E472" s="20">
        <v>902229.177205491</v>
      </c>
      <c r="F472" s="19">
        <v>250.34800212211101</v>
      </c>
      <c r="G472" s="20">
        <v>625422.67743047501</v>
      </c>
      <c r="H472" s="19">
        <v>238.07936139857799</v>
      </c>
      <c r="I472" s="20">
        <v>474237.61993627402</v>
      </c>
    </row>
    <row r="473" spans="1:9">
      <c r="A473" s="18">
        <v>38442</v>
      </c>
      <c r="B473" s="19">
        <v>247.14756327985</v>
      </c>
      <c r="C473" s="20">
        <v>671902.61847100197</v>
      </c>
      <c r="D473" s="19">
        <v>253.38145031394899</v>
      </c>
      <c r="E473" s="20">
        <v>922895.39608683903</v>
      </c>
      <c r="F473" s="19">
        <v>253.458436609963</v>
      </c>
      <c r="G473" s="20">
        <v>633193.20585041202</v>
      </c>
      <c r="H473" s="19">
        <v>240.27869639610901</v>
      </c>
      <c r="I473" s="20">
        <v>478618.54312316701</v>
      </c>
    </row>
    <row r="474" spans="1:9">
      <c r="A474" s="18">
        <v>38472</v>
      </c>
      <c r="B474" s="19">
        <v>250.498398849718</v>
      </c>
      <c r="C474" s="20">
        <v>681012.29838684597</v>
      </c>
      <c r="D474" s="19">
        <v>259.27459882455798</v>
      </c>
      <c r="E474" s="20">
        <v>944360.10718608403</v>
      </c>
      <c r="F474" s="19">
        <v>256.72518175651101</v>
      </c>
      <c r="G474" s="20">
        <v>641354.23161741695</v>
      </c>
      <c r="H474" s="19">
        <v>242.88724676453199</v>
      </c>
      <c r="I474" s="20">
        <v>483814.59502341301</v>
      </c>
    </row>
    <row r="475" spans="1:9">
      <c r="A475" s="18">
        <v>38503</v>
      </c>
      <c r="B475" s="19">
        <v>253.89062709873301</v>
      </c>
      <c r="C475" s="20">
        <v>690234.50965495198</v>
      </c>
      <c r="D475" s="19">
        <v>264.60764819687398</v>
      </c>
      <c r="E475" s="20">
        <v>963784.76004333305</v>
      </c>
      <c r="F475" s="19">
        <v>260.227883277937</v>
      </c>
      <c r="G475" s="20">
        <v>650104.72670905199</v>
      </c>
      <c r="H475" s="19">
        <v>246.00660644061301</v>
      </c>
      <c r="I475" s="20">
        <v>490028.14373179298</v>
      </c>
    </row>
    <row r="476" spans="1:9">
      <c r="A476" s="18">
        <v>38533</v>
      </c>
      <c r="B476" s="19">
        <v>257.32398722588101</v>
      </c>
      <c r="C476" s="20">
        <v>699568.54325403098</v>
      </c>
      <c r="D476" s="19">
        <v>269.06635644282898</v>
      </c>
      <c r="E476" s="20">
        <v>980024.78593152598</v>
      </c>
      <c r="F476" s="19">
        <v>263.93525423354203</v>
      </c>
      <c r="G476" s="20">
        <v>659366.52967783203</v>
      </c>
      <c r="H476" s="19">
        <v>249.57991730560099</v>
      </c>
      <c r="I476" s="20">
        <v>497145.93180863297</v>
      </c>
    </row>
    <row r="477" spans="1:9">
      <c r="A477" s="18">
        <v>38564</v>
      </c>
      <c r="B477" s="19">
        <v>260.74466240042</v>
      </c>
      <c r="C477" s="20">
        <v>708868.09116868698</v>
      </c>
      <c r="D477" s="19">
        <v>272.61480032710301</v>
      </c>
      <c r="E477" s="20">
        <v>992949.34106376104</v>
      </c>
      <c r="F477" s="19">
        <v>267.78026102698198</v>
      </c>
      <c r="G477" s="20">
        <v>668972.17631014995</v>
      </c>
      <c r="H477" s="19">
        <v>253.18571256547699</v>
      </c>
      <c r="I477" s="20">
        <v>504328.42655314098</v>
      </c>
    </row>
    <row r="478" spans="1:9">
      <c r="A478" s="18">
        <v>38595</v>
      </c>
      <c r="B478" s="19">
        <v>264.14470311228598</v>
      </c>
      <c r="C478" s="20">
        <v>718111.54162756901</v>
      </c>
      <c r="D478" s="19">
        <v>275.54111960609401</v>
      </c>
      <c r="E478" s="20">
        <v>1003607.92158225</v>
      </c>
      <c r="F478" s="19">
        <v>271.62196564688003</v>
      </c>
      <c r="G478" s="20">
        <v>678569.57340901496</v>
      </c>
      <c r="H478" s="19">
        <v>256.69474996171698</v>
      </c>
      <c r="I478" s="20">
        <v>511318.18632603501</v>
      </c>
    </row>
    <row r="479" spans="1:9">
      <c r="A479" s="18">
        <v>38625</v>
      </c>
      <c r="B479" s="19">
        <v>267.56946059314203</v>
      </c>
      <c r="C479" s="20">
        <v>727422.18781997997</v>
      </c>
      <c r="D479" s="19">
        <v>278.35664583886501</v>
      </c>
      <c r="E479" s="20">
        <v>1013862.9587784</v>
      </c>
      <c r="F479" s="19">
        <v>275.28913185643398</v>
      </c>
      <c r="G479" s="20">
        <v>687730.93635148101</v>
      </c>
      <c r="H479" s="19">
        <v>260.24940338893498</v>
      </c>
      <c r="I479" s="20">
        <v>518398.810077373</v>
      </c>
    </row>
    <row r="480" spans="1:9">
      <c r="A480" s="18">
        <v>38656</v>
      </c>
      <c r="B480" s="19">
        <v>270.93072262660502</v>
      </c>
      <c r="C480" s="20">
        <v>736560.21342573396</v>
      </c>
      <c r="D480" s="19">
        <v>281.41777178972097</v>
      </c>
      <c r="E480" s="20">
        <v>1025012.54784022</v>
      </c>
      <c r="F480" s="19">
        <v>278.573668067124</v>
      </c>
      <c r="G480" s="20">
        <v>695936.40798933594</v>
      </c>
      <c r="H480" s="19">
        <v>263.76257472637502</v>
      </c>
      <c r="I480" s="20">
        <v>525396.80437519401</v>
      </c>
    </row>
    <row r="481" spans="1:9">
      <c r="A481" s="18">
        <v>38686</v>
      </c>
      <c r="B481" s="19">
        <v>274.21069679936602</v>
      </c>
      <c r="C481" s="20">
        <v>745477.24746786198</v>
      </c>
      <c r="D481" s="19">
        <v>285.038927784473</v>
      </c>
      <c r="E481" s="20">
        <v>1038201.94348038</v>
      </c>
      <c r="F481" s="19">
        <v>281.47760330467901</v>
      </c>
      <c r="G481" s="20">
        <v>703191.05726139399</v>
      </c>
      <c r="H481" s="19">
        <v>267.06906690982402</v>
      </c>
      <c r="I481" s="20">
        <v>531983.10809427802</v>
      </c>
    </row>
    <row r="482" spans="1:9">
      <c r="A482" s="18">
        <v>38717</v>
      </c>
      <c r="B482" s="19">
        <v>277.39224774922002</v>
      </c>
      <c r="C482" s="20">
        <v>754126.70524780801</v>
      </c>
      <c r="D482" s="19">
        <v>289.06982105267002</v>
      </c>
      <c r="E482" s="20">
        <v>1052883.73188568</v>
      </c>
      <c r="F482" s="19">
        <v>284.15011435381803</v>
      </c>
      <c r="G482" s="20">
        <v>709867.559576759</v>
      </c>
      <c r="H482" s="19">
        <v>270.20950582480901</v>
      </c>
      <c r="I482" s="20">
        <v>538238.64518850099</v>
      </c>
    </row>
    <row r="483" spans="1:9">
      <c r="A483" s="18">
        <v>38748</v>
      </c>
      <c r="B483" s="19">
        <v>280.54004787238</v>
      </c>
      <c r="C483" s="20">
        <v>762684.40703983302</v>
      </c>
      <c r="D483" s="19">
        <v>292.77099555980101</v>
      </c>
      <c r="E483" s="20">
        <v>1066364.5802607699</v>
      </c>
      <c r="F483" s="19">
        <v>286.836569579051</v>
      </c>
      <c r="G483" s="20">
        <v>716578.89741656499</v>
      </c>
      <c r="H483" s="19">
        <v>273.31144475839801</v>
      </c>
      <c r="I483" s="20">
        <v>544417.49298283097</v>
      </c>
    </row>
    <row r="484" spans="1:9">
      <c r="A484" s="18">
        <v>38776</v>
      </c>
      <c r="B484" s="19">
        <v>283.786514754981</v>
      </c>
      <c r="C484" s="20">
        <v>771510.34717960702</v>
      </c>
      <c r="D484" s="19">
        <v>295.62870316158399</v>
      </c>
      <c r="E484" s="20">
        <v>1076773.25534642</v>
      </c>
      <c r="F484" s="19">
        <v>290.05354342138003</v>
      </c>
      <c r="G484" s="20">
        <v>724615.58385559602</v>
      </c>
      <c r="H484" s="19">
        <v>276.77417615724897</v>
      </c>
      <c r="I484" s="20">
        <v>551315.01441191602</v>
      </c>
    </row>
    <row r="485" spans="1:9">
      <c r="A485" s="18">
        <v>38807</v>
      </c>
      <c r="B485" s="19">
        <v>287.17334723460402</v>
      </c>
      <c r="C485" s="20">
        <v>780717.88935069903</v>
      </c>
      <c r="D485" s="19">
        <v>297.56754046573599</v>
      </c>
      <c r="E485" s="20">
        <v>1083835.1141349999</v>
      </c>
      <c r="F485" s="19">
        <v>294.07701216138298</v>
      </c>
      <c r="G485" s="20">
        <v>734667.06647419301</v>
      </c>
      <c r="H485" s="19">
        <v>280.81853822271302</v>
      </c>
      <c r="I485" s="20">
        <v>559371.10389745201</v>
      </c>
    </row>
    <row r="486" spans="1:9">
      <c r="A486" s="18">
        <v>38837</v>
      </c>
      <c r="B486" s="19">
        <v>290.628826892885</v>
      </c>
      <c r="C486" s="20">
        <v>790112.05775624898</v>
      </c>
      <c r="D486" s="19">
        <v>299.01136691013699</v>
      </c>
      <c r="E486" s="20">
        <v>1089093.9867819001</v>
      </c>
      <c r="F486" s="19">
        <v>298.59896393148102</v>
      </c>
      <c r="G486" s="20">
        <v>745963.86596647103</v>
      </c>
      <c r="H486" s="19">
        <v>284.97380406155003</v>
      </c>
      <c r="I486" s="20">
        <v>567648.10602832201</v>
      </c>
    </row>
    <row r="487" spans="1:9">
      <c r="A487" s="18">
        <v>38868</v>
      </c>
      <c r="B487" s="19">
        <v>293.93335868500498</v>
      </c>
      <c r="C487" s="20">
        <v>799095.85486304795</v>
      </c>
      <c r="D487" s="19">
        <v>300.514345162035</v>
      </c>
      <c r="E487" s="20">
        <v>1094568.3090236301</v>
      </c>
      <c r="F487" s="19">
        <v>303.25097292324602</v>
      </c>
      <c r="G487" s="20">
        <v>757585.57612352399</v>
      </c>
      <c r="H487" s="19">
        <v>288.60011954007501</v>
      </c>
      <c r="I487" s="20">
        <v>574871.47562899406</v>
      </c>
    </row>
    <row r="488" spans="1:9">
      <c r="A488" s="18">
        <v>38898</v>
      </c>
      <c r="B488" s="19">
        <v>296.94315987166601</v>
      </c>
      <c r="C488" s="20">
        <v>807278.38869650802</v>
      </c>
      <c r="D488" s="19">
        <v>302.57978923625302</v>
      </c>
      <c r="E488" s="20">
        <v>1102091.3097192501</v>
      </c>
      <c r="F488" s="19">
        <v>307.66523022203899</v>
      </c>
      <c r="G488" s="20">
        <v>768613.33186863095</v>
      </c>
      <c r="H488" s="19">
        <v>291.50356964138001</v>
      </c>
      <c r="I488" s="20">
        <v>580654.94739890401</v>
      </c>
    </row>
    <row r="489" spans="1:9">
      <c r="A489" s="18">
        <v>38929</v>
      </c>
      <c r="B489" s="19">
        <v>299.67676028947199</v>
      </c>
      <c r="C489" s="20">
        <v>814710.03501420899</v>
      </c>
      <c r="D489" s="19">
        <v>305.584625305597</v>
      </c>
      <c r="E489" s="20">
        <v>1113035.873226</v>
      </c>
      <c r="F489" s="19">
        <v>311.62455420105101</v>
      </c>
      <c r="G489" s="20">
        <v>778504.56720016</v>
      </c>
      <c r="H489" s="19">
        <v>293.94620983829202</v>
      </c>
      <c r="I489" s="20">
        <v>585520.51771352103</v>
      </c>
    </row>
    <row r="490" spans="1:9">
      <c r="A490" s="18">
        <v>38960</v>
      </c>
      <c r="B490" s="19">
        <v>302.53630284279097</v>
      </c>
      <c r="C490" s="20">
        <v>822484.07131748495</v>
      </c>
      <c r="D490" s="19">
        <v>309.82432492369202</v>
      </c>
      <c r="E490" s="20">
        <v>1128478.2004108999</v>
      </c>
      <c r="F490" s="19">
        <v>315.24284701406901</v>
      </c>
      <c r="G490" s="20">
        <v>787543.83397945506</v>
      </c>
      <c r="H490" s="19">
        <v>296.18324909524699</v>
      </c>
      <c r="I490" s="20">
        <v>589976.54517718102</v>
      </c>
    </row>
    <row r="491" spans="1:9">
      <c r="A491" s="18">
        <v>38990</v>
      </c>
      <c r="B491" s="19">
        <v>305.89513632512802</v>
      </c>
      <c r="C491" s="20">
        <v>831615.49459288002</v>
      </c>
      <c r="D491" s="19">
        <v>315.19195169026699</v>
      </c>
      <c r="E491" s="20">
        <v>1148028.79507616</v>
      </c>
      <c r="F491" s="19">
        <v>318.878257274144</v>
      </c>
      <c r="G491" s="20">
        <v>796625.86379052396</v>
      </c>
      <c r="H491" s="19">
        <v>298.52233294168298</v>
      </c>
      <c r="I491" s="20">
        <v>594635.83840465196</v>
      </c>
    </row>
    <row r="492" spans="1:9">
      <c r="A492" s="18">
        <v>39021</v>
      </c>
      <c r="B492" s="19">
        <v>309.84209703780101</v>
      </c>
      <c r="C492" s="20">
        <v>842345.81781619298</v>
      </c>
      <c r="D492" s="19">
        <v>321.12679502759403</v>
      </c>
      <c r="E492" s="20">
        <v>1169645.37192395</v>
      </c>
      <c r="F492" s="19">
        <v>322.98685789996699</v>
      </c>
      <c r="G492" s="20">
        <v>806890.02400795196</v>
      </c>
      <c r="H492" s="19">
        <v>301.197874114228</v>
      </c>
      <c r="I492" s="20">
        <v>599965.33135294996</v>
      </c>
    </row>
    <row r="493" spans="1:9">
      <c r="A493" s="18">
        <v>39051</v>
      </c>
      <c r="B493" s="19">
        <v>314.28817509889501</v>
      </c>
      <c r="C493" s="20">
        <v>854433.05611031596</v>
      </c>
      <c r="D493" s="19">
        <v>326.90304543502202</v>
      </c>
      <c r="E493" s="20">
        <v>1190684.30315216</v>
      </c>
      <c r="F493" s="19">
        <v>327.78232467494001</v>
      </c>
      <c r="G493" s="20">
        <v>818870.12228918495</v>
      </c>
      <c r="H493" s="19">
        <v>304.21246723573802</v>
      </c>
      <c r="I493" s="20">
        <v>605970.19233133597</v>
      </c>
    </row>
    <row r="494" spans="1:9">
      <c r="A494" s="18">
        <v>39082</v>
      </c>
      <c r="B494" s="19">
        <v>319.00977810680899</v>
      </c>
      <c r="C494" s="20">
        <v>867269.34461058304</v>
      </c>
      <c r="D494" s="19">
        <v>332.31862666277402</v>
      </c>
      <c r="E494" s="20">
        <v>1210409.56313482</v>
      </c>
      <c r="F494" s="19">
        <v>333.06364795268303</v>
      </c>
      <c r="G494" s="20">
        <v>832063.99368716998</v>
      </c>
      <c r="H494" s="19">
        <v>307.30396927621399</v>
      </c>
      <c r="I494" s="20">
        <v>612128.25055650598</v>
      </c>
    </row>
    <row r="495" spans="1:9">
      <c r="A495" s="18">
        <v>39113</v>
      </c>
      <c r="B495" s="19">
        <v>323.72255566735402</v>
      </c>
      <c r="C495" s="20">
        <v>880081.63999063603</v>
      </c>
      <c r="D495" s="19">
        <v>337.43379462932103</v>
      </c>
      <c r="E495" s="20">
        <v>1229040.6229882101</v>
      </c>
      <c r="F495" s="19">
        <v>338.42966841565601</v>
      </c>
      <c r="G495" s="20">
        <v>845469.45670924999</v>
      </c>
      <c r="H495" s="19">
        <v>309.88547151399598</v>
      </c>
      <c r="I495" s="20">
        <v>617270.42445143801</v>
      </c>
    </row>
    <row r="496" spans="1:9">
      <c r="A496" s="18">
        <v>39141</v>
      </c>
      <c r="B496" s="19">
        <v>328.15316772458101</v>
      </c>
      <c r="C496" s="20">
        <v>892126.83195277001</v>
      </c>
      <c r="D496" s="19">
        <v>342.19139519828002</v>
      </c>
      <c r="E496" s="20">
        <v>1246369.3092676201</v>
      </c>
      <c r="F496" s="19">
        <v>343.63215679510199</v>
      </c>
      <c r="G496" s="20">
        <v>858466.38172559801</v>
      </c>
      <c r="H496" s="19">
        <v>311.56860663414</v>
      </c>
      <c r="I496" s="20">
        <v>620623.11318816501</v>
      </c>
    </row>
    <row r="497" spans="1:9">
      <c r="A497" s="18">
        <v>39172</v>
      </c>
      <c r="B497" s="19">
        <v>332.36285349240501</v>
      </c>
      <c r="C497" s="20">
        <v>903571.40722110402</v>
      </c>
      <c r="D497" s="19">
        <v>346.89353063806902</v>
      </c>
      <c r="E497" s="20">
        <v>1263495.97400089</v>
      </c>
      <c r="F497" s="19">
        <v>348.69801741020399</v>
      </c>
      <c r="G497" s="20">
        <v>871121.98146088806</v>
      </c>
      <c r="H497" s="19">
        <v>312.843623124435</v>
      </c>
      <c r="I497" s="20">
        <v>623162.85784383398</v>
      </c>
    </row>
    <row r="498" spans="1:9">
      <c r="A498" s="18">
        <v>39202</v>
      </c>
      <c r="B498" s="19">
        <v>336.325569964414</v>
      </c>
      <c r="C498" s="20">
        <v>914344.56451412395</v>
      </c>
      <c r="D498" s="19">
        <v>351.86899557942598</v>
      </c>
      <c r="E498" s="20">
        <v>1281618.1912432399</v>
      </c>
      <c r="F498" s="19">
        <v>353.953176315468</v>
      </c>
      <c r="G498" s="20">
        <v>884250.488678811</v>
      </c>
      <c r="H498" s="19">
        <v>314.53996626139002</v>
      </c>
      <c r="I498" s="20">
        <v>626541.85603644804</v>
      </c>
    </row>
    <row r="499" spans="1:9">
      <c r="A499" s="18">
        <v>39233</v>
      </c>
      <c r="B499" s="19">
        <v>339.93809809447703</v>
      </c>
      <c r="C499" s="20">
        <v>924165.68950389896</v>
      </c>
      <c r="D499" s="19">
        <v>357.10925908332803</v>
      </c>
      <c r="E499" s="20">
        <v>1300704.8886160799</v>
      </c>
      <c r="F499" s="19">
        <v>359.145874321223</v>
      </c>
      <c r="G499" s="20">
        <v>897222.95525461005</v>
      </c>
      <c r="H499" s="19">
        <v>317.11581017047598</v>
      </c>
      <c r="I499" s="20">
        <v>631672.75893200503</v>
      </c>
    </row>
    <row r="500" spans="1:9">
      <c r="A500" s="18">
        <v>39263</v>
      </c>
      <c r="B500" s="19">
        <v>343.20592227098899</v>
      </c>
      <c r="C500" s="20">
        <v>933049.69220966299</v>
      </c>
      <c r="D500" s="19">
        <v>362.39804860400398</v>
      </c>
      <c r="E500" s="20">
        <v>1319968.3330926001</v>
      </c>
      <c r="F500" s="19">
        <v>364.12313119870902</v>
      </c>
      <c r="G500" s="20">
        <v>909657.20396516297</v>
      </c>
      <c r="H500" s="19">
        <v>320.726449147295</v>
      </c>
      <c r="I500" s="20">
        <v>638864.90202562395</v>
      </c>
    </row>
    <row r="501" spans="1:9">
      <c r="A501" s="18">
        <v>39294</v>
      </c>
      <c r="B501" s="19">
        <v>346.05124731435899</v>
      </c>
      <c r="C501" s="20">
        <v>940785.07637315895</v>
      </c>
      <c r="D501" s="19">
        <v>367.163924634485</v>
      </c>
      <c r="E501" s="20">
        <v>1337327.16122072</v>
      </c>
      <c r="F501" s="19">
        <v>368.63467354283199</v>
      </c>
      <c r="G501" s="20">
        <v>920927.99849231995</v>
      </c>
      <c r="H501" s="19">
        <v>325.31360659750402</v>
      </c>
      <c r="I501" s="20">
        <v>648002.20237236901</v>
      </c>
    </row>
    <row r="502" spans="1:9">
      <c r="A502" s="18">
        <v>39325</v>
      </c>
      <c r="B502" s="19">
        <v>348.23688868283898</v>
      </c>
      <c r="C502" s="20">
        <v>946727.025138631</v>
      </c>
      <c r="D502" s="19">
        <v>371.14180020542102</v>
      </c>
      <c r="E502" s="20">
        <v>1351815.8424011001</v>
      </c>
      <c r="F502" s="19">
        <v>372.424598275123</v>
      </c>
      <c r="G502" s="20">
        <v>930396.03839372704</v>
      </c>
      <c r="H502" s="19">
        <v>330.092308884516</v>
      </c>
      <c r="I502" s="20">
        <v>657521.04678485205</v>
      </c>
    </row>
    <row r="503" spans="1:9">
      <c r="A503" s="18">
        <v>39355</v>
      </c>
      <c r="B503" s="19">
        <v>349.80898919478602</v>
      </c>
      <c r="C503" s="20">
        <v>951000.98372620204</v>
      </c>
      <c r="D503" s="19">
        <v>374.17604280036699</v>
      </c>
      <c r="E503" s="20">
        <v>1362867.51377648</v>
      </c>
      <c r="F503" s="19">
        <v>375.09604842201998</v>
      </c>
      <c r="G503" s="20">
        <v>937069.89034913096</v>
      </c>
      <c r="H503" s="19">
        <v>334.35740525840498</v>
      </c>
      <c r="I503" s="20">
        <v>666016.82374455896</v>
      </c>
    </row>
    <row r="504" spans="1:9">
      <c r="A504" s="18">
        <v>39386</v>
      </c>
      <c r="B504" s="19">
        <v>351.22516565989901</v>
      </c>
      <c r="C504" s="20">
        <v>954851.04262420803</v>
      </c>
      <c r="D504" s="19">
        <v>376.62864320768801</v>
      </c>
      <c r="E504" s="20">
        <v>1371800.6603093201</v>
      </c>
      <c r="F504" s="19">
        <v>376.691963725596</v>
      </c>
      <c r="G504" s="20">
        <v>941056.82698794606</v>
      </c>
      <c r="H504" s="19">
        <v>337.87294883406798</v>
      </c>
      <c r="I504" s="20">
        <v>673019.54337683297</v>
      </c>
    </row>
    <row r="505" spans="1:9">
      <c r="A505" s="18">
        <v>39416</v>
      </c>
      <c r="B505" s="19">
        <v>352.63964222905997</v>
      </c>
      <c r="C505" s="20">
        <v>958696.48013519403</v>
      </c>
      <c r="D505" s="19">
        <v>378.87057059721099</v>
      </c>
      <c r="E505" s="20">
        <v>1379966.4690675701</v>
      </c>
      <c r="F505" s="19">
        <v>377.73287367836599</v>
      </c>
      <c r="G505" s="20">
        <v>943657.24194675102</v>
      </c>
      <c r="H505" s="19">
        <v>340.59008047551799</v>
      </c>
      <c r="I505" s="20">
        <v>678431.88166237297</v>
      </c>
    </row>
    <row r="506" spans="1:9">
      <c r="A506" s="18">
        <v>39447</v>
      </c>
      <c r="B506" s="19">
        <v>353.82677175225302</v>
      </c>
      <c r="C506" s="20">
        <v>961923.84529515204</v>
      </c>
      <c r="D506" s="19">
        <v>380.73911540241198</v>
      </c>
      <c r="E506" s="20">
        <v>1386772.3003388201</v>
      </c>
      <c r="F506" s="19">
        <v>378.61873731975999</v>
      </c>
      <c r="G506" s="20">
        <v>945870.31816762197</v>
      </c>
      <c r="H506" s="19">
        <v>342.22908071642598</v>
      </c>
      <c r="I506" s="20">
        <v>681696.65677247604</v>
      </c>
    </row>
    <row r="507" spans="1:9">
      <c r="A507" s="18">
        <v>39478</v>
      </c>
      <c r="B507" s="19">
        <v>354.89319732622999</v>
      </c>
      <c r="C507" s="20">
        <v>964823.06115651899</v>
      </c>
      <c r="D507" s="19">
        <v>382.23253494086202</v>
      </c>
      <c r="E507" s="20">
        <v>1392211.80672239</v>
      </c>
      <c r="F507" s="19">
        <v>379.17013077031697</v>
      </c>
      <c r="G507" s="20">
        <v>947247.81655083899</v>
      </c>
      <c r="H507" s="19">
        <v>343.09943266482401</v>
      </c>
      <c r="I507" s="20">
        <v>683430.33765136602</v>
      </c>
    </row>
    <row r="508" spans="1:9">
      <c r="A508" s="18">
        <v>39507</v>
      </c>
      <c r="B508" s="19">
        <v>356.12189762374101</v>
      </c>
      <c r="C508" s="20">
        <v>968163.44184349698</v>
      </c>
      <c r="D508" s="19">
        <v>383.50384408475901</v>
      </c>
      <c r="E508" s="20">
        <v>1396842.31678717</v>
      </c>
      <c r="F508" s="19">
        <v>379.27087738506901</v>
      </c>
      <c r="G508" s="20">
        <v>947499.50307122804</v>
      </c>
      <c r="H508" s="19">
        <v>343.33107964095399</v>
      </c>
      <c r="I508" s="20">
        <v>683891.76240477699</v>
      </c>
    </row>
    <row r="509" spans="1:9">
      <c r="A509" s="18">
        <v>39538</v>
      </c>
      <c r="B509" s="19">
        <v>357.26357104910801</v>
      </c>
      <c r="C509" s="20">
        <v>971267.22872192296</v>
      </c>
      <c r="D509" s="19">
        <v>383.98751886855001</v>
      </c>
      <c r="E509" s="20">
        <v>1398604.0133541799</v>
      </c>
      <c r="F509" s="19">
        <v>378.96918991780001</v>
      </c>
      <c r="G509" s="20">
        <v>946745.82346552995</v>
      </c>
      <c r="H509" s="19">
        <v>342.95836528006998</v>
      </c>
      <c r="I509" s="20">
        <v>683149.34117857995</v>
      </c>
    </row>
    <row r="510" spans="1:9">
      <c r="A510" s="18">
        <v>39568</v>
      </c>
      <c r="B510" s="19">
        <v>358.20212627845399</v>
      </c>
      <c r="C510" s="20">
        <v>973818.81251182</v>
      </c>
      <c r="D510" s="19">
        <v>383.42255642230498</v>
      </c>
      <c r="E510" s="20">
        <v>1396546.24140618</v>
      </c>
      <c r="F510" s="19">
        <v>378.60207154598999</v>
      </c>
      <c r="G510" s="20">
        <v>945828.68351200398</v>
      </c>
      <c r="H510" s="19">
        <v>342.33704594898501</v>
      </c>
      <c r="I510" s="20">
        <v>681911.71604776999</v>
      </c>
    </row>
    <row r="511" spans="1:9">
      <c r="A511" s="18">
        <v>39599</v>
      </c>
      <c r="B511" s="19">
        <v>358.85690728509599</v>
      </c>
      <c r="C511" s="20">
        <v>975598.91937206802</v>
      </c>
      <c r="D511" s="19">
        <v>382.38891232606102</v>
      </c>
      <c r="E511" s="20">
        <v>1392781.38262731</v>
      </c>
      <c r="F511" s="19">
        <v>378.70017412262001</v>
      </c>
      <c r="G511" s="20">
        <v>946073.76466151897</v>
      </c>
      <c r="H511" s="19">
        <v>342.05652962253299</v>
      </c>
      <c r="I511" s="20">
        <v>681352.94692881498</v>
      </c>
    </row>
    <row r="512" spans="1:9">
      <c r="A512" s="18">
        <v>39629</v>
      </c>
      <c r="B512" s="19">
        <v>358.71665162860398</v>
      </c>
      <c r="C512" s="20">
        <v>975217.61622830399</v>
      </c>
      <c r="D512" s="19">
        <v>381.24557655091002</v>
      </c>
      <c r="E512" s="20">
        <v>1388616.9920542799</v>
      </c>
      <c r="F512" s="19">
        <v>379.27149334944602</v>
      </c>
      <c r="G512" s="20">
        <v>947501.04188154999</v>
      </c>
      <c r="H512" s="19">
        <v>342.08155233948702</v>
      </c>
      <c r="I512" s="20">
        <v>681402.790450164</v>
      </c>
    </row>
    <row r="513" spans="1:9">
      <c r="A513" s="18">
        <v>39660</v>
      </c>
      <c r="B513" s="19">
        <v>357.71186396203302</v>
      </c>
      <c r="C513" s="20">
        <v>972485.97099086898</v>
      </c>
      <c r="D513" s="19">
        <v>380.46212734699202</v>
      </c>
      <c r="E513" s="20">
        <v>1385763.4222192799</v>
      </c>
      <c r="F513" s="19">
        <v>380.020215727123</v>
      </c>
      <c r="G513" s="20">
        <v>949371.50999046199</v>
      </c>
      <c r="H513" s="19">
        <v>342.33329970457402</v>
      </c>
      <c r="I513" s="20">
        <v>681904.25378803001</v>
      </c>
    </row>
    <row r="514" spans="1:9">
      <c r="A514" s="18">
        <v>39691</v>
      </c>
      <c r="B514" s="19">
        <v>356.536375875955</v>
      </c>
      <c r="C514" s="20">
        <v>969290.25458349101</v>
      </c>
      <c r="D514" s="19">
        <v>380.13999538855802</v>
      </c>
      <c r="E514" s="20">
        <v>1384590.11572426</v>
      </c>
      <c r="F514" s="19">
        <v>380.93843437334999</v>
      </c>
      <c r="G514" s="20">
        <v>951665.41591070697</v>
      </c>
      <c r="H514" s="19">
        <v>343.36276503476</v>
      </c>
      <c r="I514" s="20">
        <v>683954.877517557</v>
      </c>
    </row>
    <row r="515" spans="1:9">
      <c r="A515" s="18">
        <v>39721</v>
      </c>
      <c r="B515" s="19">
        <v>355.450379949904</v>
      </c>
      <c r="C515" s="20">
        <v>966337.83418865001</v>
      </c>
      <c r="D515" s="19">
        <v>379.96550898232698</v>
      </c>
      <c r="E515" s="20">
        <v>1383954.58103618</v>
      </c>
      <c r="F515" s="19">
        <v>381.45279052568901</v>
      </c>
      <c r="G515" s="20">
        <v>952950.38722752302</v>
      </c>
      <c r="H515" s="19">
        <v>344.91219182775899</v>
      </c>
      <c r="I515" s="20">
        <v>687041.22851522698</v>
      </c>
    </row>
    <row r="516" spans="1:9">
      <c r="A516" s="18">
        <v>39752</v>
      </c>
      <c r="B516" s="19">
        <v>354.62457475758799</v>
      </c>
      <c r="C516" s="20">
        <v>964092.775958254</v>
      </c>
      <c r="D516" s="19">
        <v>379.585982563134</v>
      </c>
      <c r="E516" s="20">
        <v>1382572.2257590599</v>
      </c>
      <c r="F516" s="19">
        <v>381.21050112506299</v>
      </c>
      <c r="G516" s="20">
        <v>952345.09665452701</v>
      </c>
      <c r="H516" s="19">
        <v>346.16854402885002</v>
      </c>
      <c r="I516" s="20">
        <v>689543.79519781296</v>
      </c>
    </row>
    <row r="517" spans="1:9">
      <c r="A517" s="18">
        <v>39782</v>
      </c>
      <c r="B517" s="19">
        <v>353.991471750188</v>
      </c>
      <c r="C517" s="20">
        <v>962371.60354292195</v>
      </c>
      <c r="D517" s="19">
        <v>378.33745364351699</v>
      </c>
      <c r="E517" s="20">
        <v>1378024.6884773499</v>
      </c>
      <c r="F517" s="19">
        <v>379.879224116643</v>
      </c>
      <c r="G517" s="20">
        <v>949019.28289148503</v>
      </c>
      <c r="H517" s="19">
        <v>346.56874318342898</v>
      </c>
      <c r="I517" s="20">
        <v>690340.96423192299</v>
      </c>
    </row>
    <row r="518" spans="1:9">
      <c r="A518" s="18">
        <v>39813</v>
      </c>
      <c r="B518" s="19">
        <v>353.09061080426397</v>
      </c>
      <c r="C518" s="20">
        <v>959922.49653813394</v>
      </c>
      <c r="D518" s="19">
        <v>376.334411849829</v>
      </c>
      <c r="E518" s="20">
        <v>1370728.9766275999</v>
      </c>
      <c r="F518" s="19">
        <v>377.75983813213202</v>
      </c>
      <c r="G518" s="20">
        <v>943724.60490042705</v>
      </c>
      <c r="H518" s="19">
        <v>345.44722584351302</v>
      </c>
      <c r="I518" s="20">
        <v>688106.97926626203</v>
      </c>
    </row>
    <row r="519" spans="1:9">
      <c r="A519" s="18">
        <v>39844</v>
      </c>
      <c r="B519" s="19">
        <v>351.28417205097003</v>
      </c>
      <c r="C519" s="20">
        <v>955011.45913060894</v>
      </c>
      <c r="D519" s="19">
        <v>374.069484184293</v>
      </c>
      <c r="E519" s="20">
        <v>1362479.39358826</v>
      </c>
      <c r="F519" s="19">
        <v>375.34369974944502</v>
      </c>
      <c r="G519" s="20">
        <v>937688.57615830097</v>
      </c>
      <c r="H519" s="19">
        <v>342.45319382806701</v>
      </c>
      <c r="I519" s="20">
        <v>682143.07458894094</v>
      </c>
    </row>
    <row r="520" spans="1:9">
      <c r="A520" s="18">
        <v>39872</v>
      </c>
      <c r="B520" s="19">
        <v>348.318677100255</v>
      </c>
      <c r="C520" s="20">
        <v>946949.37753042998</v>
      </c>
      <c r="D520" s="19">
        <v>372.329725316414</v>
      </c>
      <c r="E520" s="20">
        <v>1356142.6414405501</v>
      </c>
      <c r="F520" s="19">
        <v>372.76405874887303</v>
      </c>
      <c r="G520" s="20">
        <v>931244.08302190399</v>
      </c>
      <c r="H520" s="19">
        <v>337.82315458878497</v>
      </c>
      <c r="I520" s="20">
        <v>672920.35668450105</v>
      </c>
    </row>
    <row r="521" spans="1:9">
      <c r="A521" s="18">
        <v>39903</v>
      </c>
      <c r="B521" s="19">
        <v>345.06027398698598</v>
      </c>
      <c r="C521" s="20">
        <v>938090.98720367497</v>
      </c>
      <c r="D521" s="19">
        <v>371.931450185708</v>
      </c>
      <c r="E521" s="20">
        <v>1354691.9974251699</v>
      </c>
      <c r="F521" s="19">
        <v>370.15707587742202</v>
      </c>
      <c r="G521" s="20">
        <v>924731.28406342305</v>
      </c>
      <c r="H521" s="19">
        <v>332.364914081417</v>
      </c>
      <c r="I521" s="20">
        <v>662047.91914078395</v>
      </c>
    </row>
    <row r="522" spans="1:9">
      <c r="A522" s="18">
        <v>39933</v>
      </c>
      <c r="B522" s="19">
        <v>343.08483182809402</v>
      </c>
      <c r="C522" s="20">
        <v>932720.49217801704</v>
      </c>
      <c r="D522" s="19">
        <v>373.38146508951201</v>
      </c>
      <c r="E522" s="20">
        <v>1359973.41039886</v>
      </c>
      <c r="F522" s="19">
        <v>367.75577622524401</v>
      </c>
      <c r="G522" s="20">
        <v>918732.32563336706</v>
      </c>
      <c r="H522" s="19">
        <v>327.38282814518999</v>
      </c>
      <c r="I522" s="20">
        <v>652123.94856712804</v>
      </c>
    </row>
    <row r="523" spans="1:9">
      <c r="A523" s="18">
        <v>39964</v>
      </c>
      <c r="B523" s="19">
        <v>343.39200092211701</v>
      </c>
      <c r="C523" s="20">
        <v>933555.57109139499</v>
      </c>
      <c r="D523" s="19">
        <v>376.35049113530198</v>
      </c>
      <c r="E523" s="20">
        <v>1370787.54247177</v>
      </c>
      <c r="F523" s="19">
        <v>365.77409976728597</v>
      </c>
      <c r="G523" s="20">
        <v>913781.67539597198</v>
      </c>
      <c r="H523" s="19">
        <v>324.468625181812</v>
      </c>
      <c r="I523" s="20">
        <v>646319.05783974496</v>
      </c>
    </row>
    <row r="524" spans="1:9">
      <c r="A524" s="18">
        <v>39994</v>
      </c>
      <c r="B524" s="19">
        <v>346.59642420208002</v>
      </c>
      <c r="C524" s="20">
        <v>942267.21025919996</v>
      </c>
      <c r="D524" s="19">
        <v>380.245605529714</v>
      </c>
      <c r="E524" s="20">
        <v>1384974.7812667999</v>
      </c>
      <c r="F524" s="19">
        <v>364.61970561974101</v>
      </c>
      <c r="G524" s="20">
        <v>910897.75272653904</v>
      </c>
      <c r="H524" s="19">
        <v>324.81119756931298</v>
      </c>
      <c r="I524" s="20">
        <v>647001.43833988695</v>
      </c>
    </row>
    <row r="525" spans="1:9">
      <c r="A525" s="18">
        <v>40025</v>
      </c>
      <c r="B525" s="19">
        <v>351.96314933286999</v>
      </c>
      <c r="C525" s="20">
        <v>956857.34669485304</v>
      </c>
      <c r="D525" s="19">
        <v>384.217886923305</v>
      </c>
      <c r="E525" s="20">
        <v>1399443.08668365</v>
      </c>
      <c r="F525" s="19">
        <v>364.50309810856601</v>
      </c>
      <c r="G525" s="20">
        <v>910606.44230572798</v>
      </c>
      <c r="H525" s="19">
        <v>327.70563824907998</v>
      </c>
      <c r="I525" s="20">
        <v>652766.96396527404</v>
      </c>
    </row>
    <row r="526" spans="1:9">
      <c r="A526" s="18">
        <v>40056</v>
      </c>
      <c r="B526" s="19">
        <v>357.73215439816801</v>
      </c>
      <c r="C526" s="20">
        <v>972541.13316600199</v>
      </c>
      <c r="D526" s="19">
        <v>387.08896833352998</v>
      </c>
      <c r="E526" s="20">
        <v>1409900.47341028</v>
      </c>
      <c r="F526" s="19">
        <v>365.097409551738</v>
      </c>
      <c r="G526" s="20">
        <v>912091.15898357204</v>
      </c>
      <c r="H526" s="19">
        <v>331.75267785544401</v>
      </c>
      <c r="I526" s="20">
        <v>660828.38692707696</v>
      </c>
    </row>
    <row r="527" spans="1:9">
      <c r="A527" s="18">
        <v>40086</v>
      </c>
      <c r="B527" s="19">
        <v>362.67179725036101</v>
      </c>
      <c r="C527" s="20">
        <v>985970.191185651</v>
      </c>
      <c r="D527" s="19">
        <v>388.45949290803401</v>
      </c>
      <c r="E527" s="20">
        <v>1414892.3574588799</v>
      </c>
      <c r="F527" s="19">
        <v>366.73576792999398</v>
      </c>
      <c r="G527" s="20">
        <v>916184.12747077504</v>
      </c>
      <c r="H527" s="19">
        <v>335.470890731243</v>
      </c>
      <c r="I527" s="20">
        <v>668234.80978656898</v>
      </c>
    </row>
    <row r="528" spans="1:9">
      <c r="A528" s="18">
        <v>40117</v>
      </c>
      <c r="B528" s="19">
        <v>366.55951662136403</v>
      </c>
      <c r="C528" s="20">
        <v>996539.459158969</v>
      </c>
      <c r="D528" s="19">
        <v>388.65591327712099</v>
      </c>
      <c r="E528" s="20">
        <v>1415607.7825782101</v>
      </c>
      <c r="F528" s="19">
        <v>369.565129734967</v>
      </c>
      <c r="G528" s="20">
        <v>923252.47641099198</v>
      </c>
      <c r="H528" s="19">
        <v>339.34699445383598</v>
      </c>
      <c r="I528" s="20">
        <v>675955.74029154901</v>
      </c>
    </row>
    <row r="529" spans="1:9">
      <c r="A529" s="18">
        <v>40147</v>
      </c>
      <c r="B529" s="19">
        <v>369.88451945601599</v>
      </c>
      <c r="C529" s="20">
        <v>1005578.90944275</v>
      </c>
      <c r="D529" s="19">
        <v>388.79001734958098</v>
      </c>
      <c r="E529" s="20">
        <v>1416096.2320322499</v>
      </c>
      <c r="F529" s="19">
        <v>373.47612089890799</v>
      </c>
      <c r="G529" s="20">
        <v>933022.96606709098</v>
      </c>
      <c r="H529" s="19">
        <v>344.27108878037399</v>
      </c>
      <c r="I529" s="20">
        <v>685764.19558998896</v>
      </c>
    </row>
    <row r="530" spans="1:9">
      <c r="A530" s="18">
        <v>40178</v>
      </c>
      <c r="B530" s="19">
        <v>373.88437092263001</v>
      </c>
      <c r="C530" s="20">
        <v>1016453.02302189</v>
      </c>
      <c r="D530" s="19">
        <v>389.62111655014701</v>
      </c>
      <c r="E530" s="20">
        <v>1419123.35822852</v>
      </c>
      <c r="F530" s="19">
        <v>378.50303177511802</v>
      </c>
      <c r="G530" s="20">
        <v>945581.26105148799</v>
      </c>
      <c r="H530" s="19">
        <v>352.26518367208701</v>
      </c>
      <c r="I530" s="20">
        <v>701687.87966205797</v>
      </c>
    </row>
    <row r="531" spans="1:9">
      <c r="A531" s="18">
        <v>40209</v>
      </c>
      <c r="B531" s="19">
        <v>378.93575681969099</v>
      </c>
      <c r="C531" s="20">
        <v>1030185.8689626</v>
      </c>
      <c r="D531" s="19">
        <v>391.632929751522</v>
      </c>
      <c r="E531" s="20">
        <v>1426451.0183198</v>
      </c>
      <c r="F531" s="19">
        <v>384.20047856699199</v>
      </c>
      <c r="G531" s="20">
        <v>959814.69769522501</v>
      </c>
      <c r="H531" s="19">
        <v>363.733912032315</v>
      </c>
      <c r="I531" s="20">
        <v>724532.79326271499</v>
      </c>
    </row>
    <row r="532" spans="1:9">
      <c r="A532" s="18">
        <v>40237</v>
      </c>
      <c r="B532" s="19">
        <v>384.240833354877</v>
      </c>
      <c r="C532" s="20">
        <v>1044608.40571707</v>
      </c>
      <c r="D532" s="19">
        <v>394.78035718239801</v>
      </c>
      <c r="E532" s="20">
        <v>1437914.9446722299</v>
      </c>
      <c r="F532" s="19">
        <v>389.42738222676201</v>
      </c>
      <c r="G532" s="20">
        <v>972872.617286572</v>
      </c>
      <c r="H532" s="19">
        <v>377.412940766296</v>
      </c>
      <c r="I532" s="20">
        <v>751780.47232122195</v>
      </c>
    </row>
    <row r="533" spans="1:9">
      <c r="A533" s="18">
        <v>40268</v>
      </c>
      <c r="B533" s="19">
        <v>388.27907110587802</v>
      </c>
      <c r="C533" s="20">
        <v>1055586.87737545</v>
      </c>
      <c r="D533" s="19">
        <v>398.49849452722702</v>
      </c>
      <c r="E533" s="20">
        <v>1451457.5770682101</v>
      </c>
      <c r="F533" s="19">
        <v>392.97872543567303</v>
      </c>
      <c r="G533" s="20">
        <v>981744.62968277198</v>
      </c>
      <c r="H533" s="19">
        <v>390.87745769944303</v>
      </c>
      <c r="I533" s="20">
        <v>778600.85871026898</v>
      </c>
    </row>
    <row r="534" spans="1:9">
      <c r="A534" s="18">
        <v>40298</v>
      </c>
      <c r="B534" s="19">
        <v>389.39004289468699</v>
      </c>
      <c r="C534" s="20">
        <v>1058607.1978837401</v>
      </c>
      <c r="D534" s="19">
        <v>401.57720442403502</v>
      </c>
      <c r="E534" s="20">
        <v>1462671.2124236401</v>
      </c>
      <c r="F534" s="19">
        <v>393.98845976390299</v>
      </c>
      <c r="G534" s="20">
        <v>984267.16128558898</v>
      </c>
      <c r="H534" s="19">
        <v>401.218201524341</v>
      </c>
      <c r="I534" s="20">
        <v>799198.90513933403</v>
      </c>
    </row>
    <row r="535" spans="1:9">
      <c r="A535" s="18">
        <v>40329</v>
      </c>
      <c r="B535" s="19">
        <v>387.44839064566901</v>
      </c>
      <c r="C535" s="20">
        <v>1053328.5650986801</v>
      </c>
      <c r="D535" s="19">
        <v>402.82464506749199</v>
      </c>
      <c r="E535" s="20">
        <v>1467214.7858593201</v>
      </c>
      <c r="F535" s="19">
        <v>392.85368052462201</v>
      </c>
      <c r="G535" s="20">
        <v>981432.24083842104</v>
      </c>
      <c r="H535" s="19">
        <v>405.41159656683499</v>
      </c>
      <c r="I535" s="20">
        <v>807551.85800649098</v>
      </c>
    </row>
    <row r="536" spans="1:9">
      <c r="A536" s="18">
        <v>40359</v>
      </c>
      <c r="B536" s="19">
        <v>383.50892721070898</v>
      </c>
      <c r="C536" s="20">
        <v>1042618.62419458</v>
      </c>
      <c r="D536" s="19">
        <v>402.02564457016098</v>
      </c>
      <c r="E536" s="20">
        <v>1464304.5732942501</v>
      </c>
      <c r="F536" s="19">
        <v>390.05002488670601</v>
      </c>
      <c r="G536" s="20">
        <v>974428.11138344102</v>
      </c>
      <c r="H536" s="19">
        <v>402.63072918877299</v>
      </c>
      <c r="I536" s="20">
        <v>802012.562542225</v>
      </c>
    </row>
    <row r="537" spans="1:9">
      <c r="A537" s="18">
        <v>40390</v>
      </c>
      <c r="B537" s="19">
        <v>379.15198408747</v>
      </c>
      <c r="C537" s="20">
        <v>1030773.71075831</v>
      </c>
      <c r="D537" s="19">
        <v>399.40101700528402</v>
      </c>
      <c r="E537" s="20">
        <v>1454744.8494349599</v>
      </c>
      <c r="F537" s="19">
        <v>387.038867907743</v>
      </c>
      <c r="G537" s="20">
        <v>966905.59934426798</v>
      </c>
      <c r="H537" s="19">
        <v>395.12793430149799</v>
      </c>
      <c r="I537" s="20">
        <v>787067.51409573399</v>
      </c>
    </row>
    <row r="538" spans="1:9">
      <c r="A538" s="18">
        <v>40421</v>
      </c>
      <c r="B538" s="19">
        <v>376.053340580731</v>
      </c>
      <c r="C538" s="20">
        <v>1022349.64758627</v>
      </c>
      <c r="D538" s="19">
        <v>396.04258877193502</v>
      </c>
      <c r="E538" s="20">
        <v>1442512.39141246</v>
      </c>
      <c r="F538" s="19">
        <v>385.057617246858</v>
      </c>
      <c r="G538" s="20">
        <v>961956.01283873303</v>
      </c>
      <c r="H538" s="19">
        <v>386.67173443898503</v>
      </c>
      <c r="I538" s="20">
        <v>770223.34888567298</v>
      </c>
    </row>
    <row r="539" spans="1:9">
      <c r="A539" s="18">
        <v>40451</v>
      </c>
      <c r="B539" s="19">
        <v>375.01673296355602</v>
      </c>
      <c r="C539" s="20">
        <v>1019531.49569732</v>
      </c>
      <c r="D539" s="19">
        <v>393.68434340914899</v>
      </c>
      <c r="E539" s="20">
        <v>1433922.9157998499</v>
      </c>
      <c r="F539" s="19">
        <v>384.63683629163199</v>
      </c>
      <c r="G539" s="20">
        <v>960904.81231227203</v>
      </c>
      <c r="H539" s="19">
        <v>380.99187155852201</v>
      </c>
      <c r="I539" s="20">
        <v>758909.45490438899</v>
      </c>
    </row>
    <row r="540" spans="1:9">
      <c r="A540" s="18">
        <v>40482</v>
      </c>
      <c r="B540" s="19">
        <v>375.68928445742603</v>
      </c>
      <c r="C540" s="20">
        <v>1021359.9139256499</v>
      </c>
      <c r="D540" s="19">
        <v>393.44106085530598</v>
      </c>
      <c r="E540" s="20">
        <v>1433036.8037793699</v>
      </c>
      <c r="F540" s="19">
        <v>385.22902780291901</v>
      </c>
      <c r="G540" s="20">
        <v>962384.23294835002</v>
      </c>
      <c r="H540" s="19">
        <v>380.27790915634</v>
      </c>
      <c r="I540" s="20">
        <v>757487.29118408298</v>
      </c>
    </row>
    <row r="541" spans="1:9">
      <c r="A541" s="18">
        <v>40512</v>
      </c>
      <c r="B541" s="19">
        <v>377.39399335767303</v>
      </c>
      <c r="C541" s="20">
        <v>1025994.38556925</v>
      </c>
      <c r="D541" s="19">
        <v>395.38203877468698</v>
      </c>
      <c r="E541" s="20">
        <v>1440106.45936578</v>
      </c>
      <c r="F541" s="19">
        <v>386.334059555762</v>
      </c>
      <c r="G541" s="20">
        <v>965144.83783295297</v>
      </c>
      <c r="H541" s="19">
        <v>383.61460747918198</v>
      </c>
      <c r="I541" s="20">
        <v>764133.76344347605</v>
      </c>
    </row>
    <row r="542" spans="1:9">
      <c r="A542" s="18">
        <v>40543</v>
      </c>
      <c r="B542" s="19">
        <v>379.38686719566402</v>
      </c>
      <c r="C542" s="20">
        <v>1031412.27086927</v>
      </c>
      <c r="D542" s="19">
        <v>399.07707039633698</v>
      </c>
      <c r="E542" s="20">
        <v>1453564.93340873</v>
      </c>
      <c r="F542" s="19">
        <v>387.26094528509998</v>
      </c>
      <c r="G542" s="20">
        <v>967460.39597442502</v>
      </c>
      <c r="H542" s="19">
        <v>388.59074379157403</v>
      </c>
      <c r="I542" s="20">
        <v>774045.88277798996</v>
      </c>
    </row>
    <row r="543" spans="1:9">
      <c r="A543" s="18">
        <v>40574</v>
      </c>
      <c r="B543" s="19">
        <v>381.21213347814398</v>
      </c>
      <c r="C543" s="20">
        <v>1036374.49335016</v>
      </c>
      <c r="D543" s="19">
        <v>403.00905679618802</v>
      </c>
      <c r="E543" s="20">
        <v>1467886.4717115599</v>
      </c>
      <c r="F543" s="19">
        <v>387.726347694266</v>
      </c>
      <c r="G543" s="20">
        <v>968623.07040504098</v>
      </c>
      <c r="H543" s="19">
        <v>392.15799843143299</v>
      </c>
      <c r="I543" s="20">
        <v>781151.60727328097</v>
      </c>
    </row>
    <row r="544" spans="1:9">
      <c r="A544" s="18">
        <v>40602</v>
      </c>
      <c r="B544" s="19">
        <v>383.10154060636199</v>
      </c>
      <c r="C544" s="20">
        <v>1041511.09101659</v>
      </c>
      <c r="D544" s="19">
        <v>405.70309524100202</v>
      </c>
      <c r="E544" s="20">
        <v>1477699.01195284</v>
      </c>
      <c r="F544" s="19">
        <v>388.24179677509602</v>
      </c>
      <c r="G544" s="20">
        <v>969910.77209021104</v>
      </c>
      <c r="H544" s="19">
        <v>393.004598527989</v>
      </c>
      <c r="I544" s="20">
        <v>782837.97610622097</v>
      </c>
    </row>
    <row r="545" spans="1:9">
      <c r="A545" s="18">
        <v>40633</v>
      </c>
      <c r="B545" s="19">
        <v>385.29850400960902</v>
      </c>
      <c r="C545" s="20">
        <v>1047483.82019805</v>
      </c>
      <c r="D545" s="19">
        <v>406.74822388400497</v>
      </c>
      <c r="E545" s="20">
        <v>1481505.7010840001</v>
      </c>
      <c r="F545" s="19">
        <v>389.460121759684</v>
      </c>
      <c r="G545" s="20">
        <v>972954.40761908598</v>
      </c>
      <c r="H545" s="19">
        <v>390.66995283329499</v>
      </c>
      <c r="I545" s="20">
        <v>778187.52337003197</v>
      </c>
    </row>
    <row r="546" spans="1:9">
      <c r="A546" s="18">
        <v>40663</v>
      </c>
      <c r="B546" s="19">
        <v>387.71361589651002</v>
      </c>
      <c r="C546" s="20">
        <v>1054049.61424908</v>
      </c>
      <c r="D546" s="19">
        <v>406.18998117435399</v>
      </c>
      <c r="E546" s="20">
        <v>1479472.40454237</v>
      </c>
      <c r="F546" s="19">
        <v>391.64423380817198</v>
      </c>
      <c r="G546" s="20">
        <v>978410.78511598799</v>
      </c>
      <c r="H546" s="19">
        <v>386.19649413426998</v>
      </c>
      <c r="I546" s="20">
        <v>769276.70307109202</v>
      </c>
    </row>
    <row r="547" spans="1:9">
      <c r="A547" s="18">
        <v>40694</v>
      </c>
      <c r="B547" s="19">
        <v>390.15208172891198</v>
      </c>
      <c r="C547" s="20">
        <v>1060678.8990217</v>
      </c>
      <c r="D547" s="19">
        <v>405.11970288700701</v>
      </c>
      <c r="E547" s="20">
        <v>1475574.1124507401</v>
      </c>
      <c r="F547" s="19">
        <v>394.67299220770201</v>
      </c>
      <c r="G547" s="20">
        <v>985977.269255933</v>
      </c>
      <c r="H547" s="19">
        <v>381.36003251160201</v>
      </c>
      <c r="I547" s="20">
        <v>759642.80605719995</v>
      </c>
    </row>
    <row r="548" spans="1:9">
      <c r="A548" s="18">
        <v>40724</v>
      </c>
      <c r="B548" s="19">
        <v>391.97386529516803</v>
      </c>
      <c r="C548" s="20">
        <v>1065631.6532880601</v>
      </c>
      <c r="D548" s="19">
        <v>404.734018384661</v>
      </c>
      <c r="E548" s="20">
        <v>1474169.32748674</v>
      </c>
      <c r="F548" s="19">
        <v>397.95690344140797</v>
      </c>
      <c r="G548" s="20">
        <v>994181.17956805299</v>
      </c>
      <c r="H548" s="19">
        <v>376.85682164525502</v>
      </c>
      <c r="I548" s="20">
        <v>750672.72149891499</v>
      </c>
    </row>
    <row r="549" spans="1:9">
      <c r="A549" s="18">
        <v>40755</v>
      </c>
      <c r="B549" s="19">
        <v>393.09847321251402</v>
      </c>
      <c r="C549" s="20">
        <v>1068689.04537557</v>
      </c>
      <c r="D549" s="19">
        <v>406.02074884889902</v>
      </c>
      <c r="E549" s="20">
        <v>1478856.0068785399</v>
      </c>
      <c r="F549" s="19">
        <v>400.34472699799397</v>
      </c>
      <c r="G549" s="20">
        <v>1000146.47183854</v>
      </c>
      <c r="H549" s="19">
        <v>371.938488954793</v>
      </c>
      <c r="I549" s="20">
        <v>740875.74298100697</v>
      </c>
    </row>
    <row r="550" spans="1:9">
      <c r="A550" s="18">
        <v>40786</v>
      </c>
      <c r="B550" s="19">
        <v>393.18346253019001</v>
      </c>
      <c r="C550" s="20">
        <v>1068920.0998287499</v>
      </c>
      <c r="D550" s="19">
        <v>408.831064764666</v>
      </c>
      <c r="E550" s="20">
        <v>1489092.06645195</v>
      </c>
      <c r="F550" s="19">
        <v>401.037345440764</v>
      </c>
      <c r="G550" s="20">
        <v>1001876.78035806</v>
      </c>
      <c r="H550" s="19">
        <v>365.86579509774703</v>
      </c>
      <c r="I550" s="20">
        <v>728779.35686652199</v>
      </c>
    </row>
    <row r="551" spans="1:9">
      <c r="A551" s="18">
        <v>40816</v>
      </c>
      <c r="B551" s="19">
        <v>392.13839974630099</v>
      </c>
      <c r="C551" s="20">
        <v>1066078.9614754401</v>
      </c>
      <c r="D551" s="19">
        <v>412.05497174795102</v>
      </c>
      <c r="E551" s="20">
        <v>1500834.55552761</v>
      </c>
      <c r="F551" s="19">
        <v>400.19099081619203</v>
      </c>
      <c r="G551" s="20">
        <v>999762.40608357301</v>
      </c>
      <c r="H551" s="19">
        <v>358.38835722084099</v>
      </c>
      <c r="I551" s="20">
        <v>713884.81783073896</v>
      </c>
    </row>
    <row r="552" spans="1:9">
      <c r="A552" s="22">
        <v>40847</v>
      </c>
      <c r="B552" s="19">
        <v>389.942368372099</v>
      </c>
      <c r="C552" s="20">
        <v>1060108.7661355</v>
      </c>
      <c r="D552" s="19">
        <v>414.44220853178399</v>
      </c>
      <c r="E552" s="20">
        <v>1509529.6270667401</v>
      </c>
      <c r="F552" s="19">
        <v>398.04037997723799</v>
      </c>
      <c r="G552" s="20">
        <v>994389.72174973297</v>
      </c>
      <c r="H552" s="19">
        <v>349.33204206732898</v>
      </c>
      <c r="I552" s="20">
        <v>695845.26447103301</v>
      </c>
    </row>
    <row r="553" spans="1:9">
      <c r="A553" s="22">
        <v>40877</v>
      </c>
      <c r="B553" s="19">
        <v>386.69781039746601</v>
      </c>
      <c r="C553" s="20">
        <v>1051288.0156089501</v>
      </c>
      <c r="D553" s="19">
        <v>415.14208531825699</v>
      </c>
      <c r="E553" s="20">
        <v>1512078.7997203199</v>
      </c>
      <c r="F553" s="19">
        <v>395.16921353012202</v>
      </c>
      <c r="G553" s="20">
        <v>987216.93590170296</v>
      </c>
      <c r="H553" s="19">
        <v>340.27778825268001</v>
      </c>
      <c r="I553" s="20">
        <v>677809.81715575897</v>
      </c>
    </row>
    <row r="554" spans="1:9">
      <c r="A554" s="22">
        <v>40908</v>
      </c>
      <c r="B554" s="19">
        <v>382.92023195137102</v>
      </c>
      <c r="C554" s="20">
        <v>1041018.17998634</v>
      </c>
      <c r="D554" s="19">
        <v>414.06798179513601</v>
      </c>
      <c r="E554" s="20">
        <v>1508166.5749099299</v>
      </c>
      <c r="F554" s="19">
        <v>392.51659647275198</v>
      </c>
      <c r="G554" s="20">
        <v>980590.133018694</v>
      </c>
      <c r="H554" s="19">
        <v>333.11859570345598</v>
      </c>
      <c r="I554" s="20">
        <v>663549.20079966402</v>
      </c>
    </row>
    <row r="555" spans="1:9">
      <c r="A555" s="22">
        <v>40939</v>
      </c>
      <c r="B555" s="19">
        <v>379.56544955074298</v>
      </c>
      <c r="C555" s="20">
        <v>1031897.7701005701</v>
      </c>
      <c r="D555" s="19">
        <v>412.00958687638098</v>
      </c>
      <c r="E555" s="20">
        <v>1500669.2494684099</v>
      </c>
      <c r="F555" s="19">
        <v>391.09186616928099</v>
      </c>
      <c r="G555" s="20">
        <v>977030.85300263797</v>
      </c>
      <c r="H555" s="19">
        <v>329.46903611020201</v>
      </c>
      <c r="I555" s="20">
        <v>656279.530530249</v>
      </c>
    </row>
    <row r="556" spans="1:9">
      <c r="A556" s="22">
        <v>40968</v>
      </c>
      <c r="B556" s="19">
        <v>377.39006720699598</v>
      </c>
      <c r="C556" s="20">
        <v>1025983.7118208</v>
      </c>
      <c r="D556" s="19">
        <v>409.84849971915099</v>
      </c>
      <c r="E556" s="20">
        <v>1492797.88640897</v>
      </c>
      <c r="F556" s="19">
        <v>391.62673750304998</v>
      </c>
      <c r="G556" s="20">
        <v>978367.07561600301</v>
      </c>
      <c r="H556" s="19">
        <v>329.44066888662098</v>
      </c>
      <c r="I556" s="20">
        <v>656223.02498303901</v>
      </c>
    </row>
    <row r="557" spans="1:9">
      <c r="A557" s="22">
        <v>40999</v>
      </c>
      <c r="B557" s="19">
        <v>376.98870569348497</v>
      </c>
      <c r="C557" s="20">
        <v>1024892.55863158</v>
      </c>
      <c r="D557" s="19">
        <v>407.92044221442802</v>
      </c>
      <c r="E557" s="20">
        <v>1485775.2910599599</v>
      </c>
      <c r="F557" s="19">
        <v>393.96635268268898</v>
      </c>
      <c r="G557" s="20">
        <v>984211.93308402295</v>
      </c>
      <c r="H557" s="19">
        <v>332.16887469076897</v>
      </c>
      <c r="I557" s="20">
        <v>661657.42223467503</v>
      </c>
    </row>
    <row r="558" spans="1:9">
      <c r="A558" s="22">
        <v>41029</v>
      </c>
      <c r="B558" s="19">
        <v>378.615665106591</v>
      </c>
      <c r="C558" s="20">
        <v>1029315.65823776</v>
      </c>
      <c r="D558" s="19">
        <v>407.46711529537401</v>
      </c>
      <c r="E558" s="20">
        <v>1484124.13101648</v>
      </c>
      <c r="F558" s="19">
        <v>397.32894614076798</v>
      </c>
      <c r="G558" s="20">
        <v>992612.40836577106</v>
      </c>
      <c r="H558" s="19">
        <v>336.68859767201599</v>
      </c>
      <c r="I558" s="20">
        <v>670660.39778369502</v>
      </c>
    </row>
    <row r="559" spans="1:9">
      <c r="A559" s="22">
        <v>41060</v>
      </c>
      <c r="B559" s="19">
        <v>381.849871983669</v>
      </c>
      <c r="C559" s="20">
        <v>1038108.2679667301</v>
      </c>
      <c r="D559" s="19">
        <v>408.556958219374</v>
      </c>
      <c r="E559" s="20">
        <v>1488093.68370383</v>
      </c>
      <c r="F559" s="19">
        <v>400.889074946184</v>
      </c>
      <c r="G559" s="20">
        <v>1001506.36905492</v>
      </c>
      <c r="H559" s="19">
        <v>342.240576146352</v>
      </c>
      <c r="I559" s="20">
        <v>681719.55487374798</v>
      </c>
    </row>
    <row r="560" spans="1:9">
      <c r="A560" s="22">
        <v>41090</v>
      </c>
      <c r="B560" s="19">
        <v>386.25832374349199</v>
      </c>
      <c r="C560" s="20">
        <v>1050093.2142940201</v>
      </c>
      <c r="D560" s="19">
        <v>410.82964571052503</v>
      </c>
      <c r="E560" s="20">
        <v>1496371.53048278</v>
      </c>
      <c r="F560" s="19">
        <v>404.59050786652699</v>
      </c>
      <c r="G560" s="20">
        <v>1010753.33754577</v>
      </c>
      <c r="H560" s="19">
        <v>348.51426626590501</v>
      </c>
      <c r="I560" s="20">
        <v>694216.31164021802</v>
      </c>
    </row>
    <row r="561" spans="1:9">
      <c r="A561" s="22">
        <v>41121</v>
      </c>
      <c r="B561" s="19">
        <v>391.13160264385198</v>
      </c>
      <c r="C561" s="20">
        <v>1063341.8533266601</v>
      </c>
      <c r="D561" s="19">
        <v>414.05273517048897</v>
      </c>
      <c r="E561" s="20">
        <v>1508111.04187989</v>
      </c>
      <c r="F561" s="19">
        <v>408.752924443886</v>
      </c>
      <c r="G561" s="20">
        <v>1021151.94148239</v>
      </c>
      <c r="H561" s="19">
        <v>355.21509079831202</v>
      </c>
      <c r="I561" s="20">
        <v>707563.89061217103</v>
      </c>
    </row>
    <row r="562" spans="1:9">
      <c r="A562" s="22">
        <v>41152</v>
      </c>
      <c r="B562" s="19">
        <v>395.57343890918798</v>
      </c>
      <c r="C562" s="20">
        <v>1075417.55975035</v>
      </c>
      <c r="D562" s="19">
        <v>417.98301071411402</v>
      </c>
      <c r="E562" s="20">
        <v>1522426.3487031399</v>
      </c>
      <c r="F562" s="19">
        <v>413.19631489462802</v>
      </c>
      <c r="G562" s="20">
        <v>1032252.47805155</v>
      </c>
      <c r="H562" s="19">
        <v>361.71204497739501</v>
      </c>
      <c r="I562" s="20">
        <v>720505.37394202896</v>
      </c>
    </row>
    <row r="563" spans="1:9">
      <c r="A563" s="22">
        <v>41182</v>
      </c>
      <c r="B563" s="19">
        <v>399.384349008237</v>
      </c>
      <c r="C563" s="20">
        <v>1085778.0117828499</v>
      </c>
      <c r="D563" s="19">
        <v>422.18006301460201</v>
      </c>
      <c r="E563" s="20">
        <v>1537713.3408663601</v>
      </c>
      <c r="F563" s="19">
        <v>417.23918110746399</v>
      </c>
      <c r="G563" s="20">
        <v>1042352.41969235</v>
      </c>
      <c r="H563" s="19">
        <v>368.09466372338102</v>
      </c>
      <c r="I563" s="20">
        <v>733219.10899775103</v>
      </c>
    </row>
    <row r="564" spans="1:9">
      <c r="A564" s="22">
        <v>41213</v>
      </c>
      <c r="B564" s="19">
        <v>402.93704425924699</v>
      </c>
      <c r="C564" s="20">
        <v>1095436.47335174</v>
      </c>
      <c r="D564" s="19">
        <v>426.91172643942099</v>
      </c>
      <c r="E564" s="20">
        <v>1554947.5558619299</v>
      </c>
      <c r="F564" s="19">
        <v>421.05736306527501</v>
      </c>
      <c r="G564" s="20">
        <v>1051891.0521668601</v>
      </c>
      <c r="H564" s="19">
        <v>374.033045049789</v>
      </c>
      <c r="I564" s="20">
        <v>745047.953841615</v>
      </c>
    </row>
    <row r="565" spans="1:9">
      <c r="A565" s="22">
        <v>41243</v>
      </c>
      <c r="B565" s="19">
        <v>406.57466986623899</v>
      </c>
      <c r="C565" s="20">
        <v>1105325.8290788101</v>
      </c>
      <c r="D565" s="19">
        <v>432.21757550368801</v>
      </c>
      <c r="E565" s="20">
        <v>1574273.13659278</v>
      </c>
      <c r="F565" s="19">
        <v>424.26044622255199</v>
      </c>
      <c r="G565" s="20">
        <v>1059893.03671348</v>
      </c>
      <c r="H565" s="19">
        <v>378.446330309632</v>
      </c>
      <c r="I565" s="20">
        <v>753838.91281190398</v>
      </c>
    </row>
    <row r="566" spans="1:9">
      <c r="A566" s="22">
        <v>41274</v>
      </c>
      <c r="B566" s="19">
        <v>410.29903828784398</v>
      </c>
      <c r="C566" s="20">
        <v>1115451.00636731</v>
      </c>
      <c r="D566" s="19">
        <v>437.10918889627402</v>
      </c>
      <c r="E566" s="20">
        <v>1592089.9399691201</v>
      </c>
      <c r="F566" s="19">
        <v>426.29437365689</v>
      </c>
      <c r="G566" s="20">
        <v>1064974.22102851</v>
      </c>
      <c r="H566" s="19">
        <v>379.71305606503898</v>
      </c>
      <c r="I566" s="20">
        <v>756362.14289714699</v>
      </c>
    </row>
    <row r="567" spans="1:9">
      <c r="A567" s="22">
        <v>41305</v>
      </c>
      <c r="B567" s="19">
        <v>414.085939793568</v>
      </c>
      <c r="C567" s="20">
        <v>1125746.1879334201</v>
      </c>
      <c r="D567" s="19">
        <v>441.415854921358</v>
      </c>
      <c r="E567" s="20">
        <v>1607776.1799922499</v>
      </c>
      <c r="F567" s="19">
        <v>427.25065234029501</v>
      </c>
      <c r="G567" s="20">
        <v>1067363.20903511</v>
      </c>
      <c r="H567" s="19">
        <v>377.94976657232002</v>
      </c>
      <c r="I567" s="20">
        <v>752849.79219453502</v>
      </c>
    </row>
    <row r="568" spans="1:9">
      <c r="A568" s="22">
        <v>41333</v>
      </c>
      <c r="B568" s="19">
        <v>417.78144071957797</v>
      </c>
      <c r="C568" s="20">
        <v>1135792.8852012199</v>
      </c>
      <c r="D568" s="19">
        <v>445.63358717078501</v>
      </c>
      <c r="E568" s="20">
        <v>1623138.4950713599</v>
      </c>
      <c r="F568" s="19">
        <v>427.37566959150098</v>
      </c>
      <c r="G568" s="20">
        <v>1067675.5287792699</v>
      </c>
      <c r="H568" s="19">
        <v>374.94017853325801</v>
      </c>
      <c r="I568" s="20">
        <v>746854.90099418501</v>
      </c>
    </row>
    <row r="569" spans="1:9">
      <c r="A569" s="22">
        <v>41364</v>
      </c>
      <c r="B569" s="19">
        <v>420.99690278803803</v>
      </c>
      <c r="C569" s="20">
        <v>1144534.53474338</v>
      </c>
      <c r="D569" s="19">
        <v>449.87415703890201</v>
      </c>
      <c r="E569" s="20">
        <v>1638583.9919821201</v>
      </c>
      <c r="F569" s="19">
        <v>427.15696030574497</v>
      </c>
      <c r="G569" s="20">
        <v>1067129.14635993</v>
      </c>
      <c r="H569" s="19">
        <v>372.65167730004401</v>
      </c>
      <c r="I569" s="20">
        <v>742296.36483344797</v>
      </c>
    </row>
    <row r="570" spans="1:9">
      <c r="A570" s="22">
        <v>41394</v>
      </c>
      <c r="B570" s="19">
        <v>423.74416825948299</v>
      </c>
      <c r="C570" s="20">
        <v>1152003.3312769299</v>
      </c>
      <c r="D570" s="19">
        <v>453.31022051407098</v>
      </c>
      <c r="E570" s="20">
        <v>1651099.2221142701</v>
      </c>
      <c r="F570" s="19">
        <v>427.78942624284298</v>
      </c>
      <c r="G570" s="20">
        <v>1068709.1810972199</v>
      </c>
      <c r="H570" s="19">
        <v>371.98500495067998</v>
      </c>
      <c r="I570" s="20">
        <v>740968.39962729905</v>
      </c>
    </row>
    <row r="571" spans="1:9">
      <c r="A571" s="22">
        <v>41425</v>
      </c>
      <c r="B571" s="19">
        <v>426.00465877239998</v>
      </c>
      <c r="C571" s="20">
        <v>1158148.76712304</v>
      </c>
      <c r="D571" s="19">
        <v>456.08374277202302</v>
      </c>
      <c r="E571" s="20">
        <v>1661201.2675467001</v>
      </c>
      <c r="F571" s="19">
        <v>429.28765710471299</v>
      </c>
      <c r="G571" s="20">
        <v>1072452.0811766901</v>
      </c>
      <c r="H571" s="19">
        <v>372.96274137403998</v>
      </c>
      <c r="I571" s="20">
        <v>742915.98295251897</v>
      </c>
    </row>
    <row r="572" spans="1:9">
      <c r="A572" s="22">
        <v>41455</v>
      </c>
      <c r="B572" s="19">
        <v>427.96087195819399</v>
      </c>
      <c r="C572" s="20">
        <v>1163466.98569812</v>
      </c>
      <c r="D572" s="19">
        <v>458.63975135684501</v>
      </c>
      <c r="E572" s="20">
        <v>1670511.05937388</v>
      </c>
      <c r="F572" s="19">
        <v>430.87688997351597</v>
      </c>
      <c r="G572" s="20">
        <v>1076422.32366891</v>
      </c>
      <c r="H572" s="19">
        <v>375.49913389867601</v>
      </c>
      <c r="I572" s="20">
        <v>747968.30141910596</v>
      </c>
    </row>
    <row r="573" spans="1:9">
      <c r="A573" s="22">
        <v>41486</v>
      </c>
      <c r="B573" s="19">
        <v>429.954062287037</v>
      </c>
      <c r="C573" s="20">
        <v>1168885.7314194599</v>
      </c>
      <c r="D573" s="19">
        <v>461.04001906603003</v>
      </c>
      <c r="E573" s="20">
        <v>1679253.5936653099</v>
      </c>
      <c r="F573" s="19">
        <v>431.77096736247302</v>
      </c>
      <c r="G573" s="20">
        <v>1078655.91958216</v>
      </c>
      <c r="H573" s="19">
        <v>379.21761499132799</v>
      </c>
      <c r="I573" s="20">
        <v>755375.25854801701</v>
      </c>
    </row>
    <row r="574" spans="1:9">
      <c r="A574" s="22">
        <v>41517</v>
      </c>
      <c r="B574" s="19">
        <v>432.50229865741801</v>
      </c>
      <c r="C574" s="20">
        <v>1175813.44159803</v>
      </c>
      <c r="D574" s="19">
        <v>463.69939124896001</v>
      </c>
      <c r="E574" s="20">
        <v>1688939.8684145701</v>
      </c>
      <c r="F574" s="19">
        <v>432.12799342817198</v>
      </c>
      <c r="G574" s="20">
        <v>1079547.84680359</v>
      </c>
      <c r="H574" s="19">
        <v>383.09995397507299</v>
      </c>
      <c r="I574" s="20">
        <v>763108.60926191905</v>
      </c>
    </row>
    <row r="575" spans="1:9">
      <c r="A575" s="22">
        <v>41547</v>
      </c>
      <c r="B575" s="19">
        <v>435.35909223253202</v>
      </c>
      <c r="C575" s="20">
        <v>1183580.00444848</v>
      </c>
      <c r="D575" s="19">
        <v>466.52957000829298</v>
      </c>
      <c r="E575" s="20">
        <v>1699248.2747476101</v>
      </c>
      <c r="F575" s="19">
        <v>432.78139528054299</v>
      </c>
      <c r="G575" s="20">
        <v>1081180.1839202601</v>
      </c>
      <c r="H575" s="19">
        <v>385.50931319878498</v>
      </c>
      <c r="I575" s="20">
        <v>767907.88617997104</v>
      </c>
    </row>
    <row r="576" spans="1:9">
      <c r="A576" s="22">
        <v>41578</v>
      </c>
      <c r="B576" s="19">
        <v>438.34804724376602</v>
      </c>
      <c r="C576" s="20">
        <v>1191705.8652576599</v>
      </c>
      <c r="D576" s="19">
        <v>469.21849070748402</v>
      </c>
      <c r="E576" s="20">
        <v>1709042.1745404</v>
      </c>
      <c r="F576" s="19">
        <v>434.61114578998303</v>
      </c>
      <c r="G576" s="20">
        <v>1085751.2907513201</v>
      </c>
      <c r="H576" s="19">
        <v>386.14928364682999</v>
      </c>
      <c r="I576" s="20">
        <v>769182.66304566502</v>
      </c>
    </row>
    <row r="577" spans="1:9">
      <c r="A577" s="22">
        <v>41608</v>
      </c>
      <c r="B577" s="19">
        <v>441.63740988307501</v>
      </c>
      <c r="C577" s="20">
        <v>1200648.42306047</v>
      </c>
      <c r="D577" s="19">
        <v>472.21289702893199</v>
      </c>
      <c r="E577" s="20">
        <v>1719948.74960599</v>
      </c>
      <c r="F577" s="19">
        <v>437.93587641134201</v>
      </c>
      <c r="G577" s="20">
        <v>1094057.17659551</v>
      </c>
      <c r="H577" s="19">
        <v>386.19149583947097</v>
      </c>
      <c r="I577" s="20">
        <v>769266.746813584</v>
      </c>
    </row>
    <row r="578" spans="1:9">
      <c r="A578" s="22">
        <v>41639</v>
      </c>
      <c r="B578" s="19">
        <v>445.49131627772101</v>
      </c>
      <c r="C578" s="20">
        <v>1211125.76608396</v>
      </c>
      <c r="D578" s="19">
        <v>476.19318181694098</v>
      </c>
      <c r="E578" s="20">
        <v>1734446.2059170899</v>
      </c>
      <c r="F578" s="19">
        <v>442.76931088228201</v>
      </c>
      <c r="G578" s="20">
        <v>1106132.12627505</v>
      </c>
      <c r="H578" s="19">
        <v>387.53335372050498</v>
      </c>
      <c r="I578" s="20">
        <v>771939.63489618199</v>
      </c>
    </row>
    <row r="579" spans="1:9">
      <c r="A579" s="22">
        <v>41670</v>
      </c>
      <c r="B579" s="19">
        <v>449.39053525086098</v>
      </c>
      <c r="C579" s="20">
        <v>1221726.2972131299</v>
      </c>
      <c r="D579" s="19">
        <v>480.33077580583301</v>
      </c>
      <c r="E579" s="20">
        <v>1749516.63210059</v>
      </c>
      <c r="F579" s="19">
        <v>447.95270473221598</v>
      </c>
      <c r="G579" s="20">
        <v>1119081.3490861901</v>
      </c>
      <c r="H579" s="19">
        <v>391.14076793211501</v>
      </c>
      <c r="I579" s="20">
        <v>779125.35448056099</v>
      </c>
    </row>
    <row r="580" spans="1:9">
      <c r="A580" s="22">
        <v>41698</v>
      </c>
      <c r="B580" s="19">
        <v>453.19391473706003</v>
      </c>
      <c r="C580" s="20">
        <v>1232066.2763005299</v>
      </c>
      <c r="D580" s="19">
        <v>483.894519902985</v>
      </c>
      <c r="E580" s="20">
        <v>1762496.9154481599</v>
      </c>
      <c r="F580" s="19">
        <v>452.39303266055299</v>
      </c>
      <c r="G580" s="20">
        <v>1130174.2348215301</v>
      </c>
      <c r="H580" s="19">
        <v>396.43559659219898</v>
      </c>
      <c r="I580" s="20">
        <v>789672.28692769702</v>
      </c>
    </row>
    <row r="581" spans="1:9">
      <c r="A581" s="22">
        <v>41729</v>
      </c>
      <c r="B581" s="19">
        <v>457.04817644667702</v>
      </c>
      <c r="C581" s="20">
        <v>1242544.58529373</v>
      </c>
      <c r="D581" s="19">
        <v>487.69937787711802</v>
      </c>
      <c r="E581" s="20">
        <v>1776355.41180904</v>
      </c>
      <c r="F581" s="19">
        <v>455.942029776845</v>
      </c>
      <c r="G581" s="20">
        <v>1139040.3861782399</v>
      </c>
      <c r="H581" s="19">
        <v>402.60523870359998</v>
      </c>
      <c r="I581" s="20">
        <v>801961.787258939</v>
      </c>
    </row>
    <row r="582" spans="1:9">
      <c r="A582" s="22">
        <v>41759</v>
      </c>
      <c r="B582" s="19">
        <v>460.995577114284</v>
      </c>
      <c r="C582" s="20">
        <v>1253276.1045914399</v>
      </c>
      <c r="D582" s="19">
        <v>491.99115752421</v>
      </c>
      <c r="E582" s="20">
        <v>1791987.4309344101</v>
      </c>
      <c r="F582" s="19">
        <v>458.168098931092</v>
      </c>
      <c r="G582" s="20">
        <v>1144601.58146956</v>
      </c>
      <c r="H582" s="19">
        <v>408.381645023197</v>
      </c>
      <c r="I582" s="20">
        <v>813467.98909306002</v>
      </c>
    </row>
    <row r="583" spans="1:9">
      <c r="A583" s="22">
        <v>41790</v>
      </c>
      <c r="B583" s="19">
        <v>464.85444667612802</v>
      </c>
      <c r="C583" s="20">
        <v>1263766.94062694</v>
      </c>
      <c r="D583" s="19">
        <v>496.06821880412701</v>
      </c>
      <c r="E583" s="20">
        <v>1806837.3778430601</v>
      </c>
      <c r="F583" s="19">
        <v>459.46714006836203</v>
      </c>
      <c r="G583" s="20">
        <v>1147846.8631545601</v>
      </c>
      <c r="H583" s="19">
        <v>412.820261592262</v>
      </c>
      <c r="I583" s="20">
        <v>822309.40627915005</v>
      </c>
    </row>
    <row r="584" spans="1:9">
      <c r="A584" s="22">
        <v>41820</v>
      </c>
      <c r="B584" s="19">
        <v>468.40198497984198</v>
      </c>
      <c r="C584" s="20">
        <v>1273411.38236757</v>
      </c>
      <c r="D584" s="19">
        <v>498.86744982485402</v>
      </c>
      <c r="E584" s="20">
        <v>1817033.06272217</v>
      </c>
      <c r="F584" s="19">
        <v>461.17498845797502</v>
      </c>
      <c r="G584" s="20">
        <v>1152113.43250372</v>
      </c>
      <c r="H584" s="19">
        <v>415.57031384892201</v>
      </c>
      <c r="I584" s="20">
        <v>827787.32015307003</v>
      </c>
    </row>
    <row r="585" spans="1:9">
      <c r="A585" s="22">
        <v>41851</v>
      </c>
      <c r="B585" s="19">
        <v>471.58250562820501</v>
      </c>
      <c r="C585" s="20">
        <v>1282058.0391396501</v>
      </c>
      <c r="D585" s="19">
        <v>500.37377432558998</v>
      </c>
      <c r="E585" s="20">
        <v>1822519.57306071</v>
      </c>
      <c r="F585" s="19">
        <v>464.000538356378</v>
      </c>
      <c r="G585" s="20">
        <v>1159172.2584887201</v>
      </c>
      <c r="H585" s="19">
        <v>417.312331916983</v>
      </c>
      <c r="I585" s="20">
        <v>831257.29964910902</v>
      </c>
    </row>
    <row r="586" spans="1:9">
      <c r="A586" s="22">
        <v>41882</v>
      </c>
      <c r="B586" s="19">
        <v>474.92197081567502</v>
      </c>
      <c r="C586" s="20">
        <v>1291136.8072002199</v>
      </c>
      <c r="D586" s="19">
        <v>501.27342873491699</v>
      </c>
      <c r="E586" s="20">
        <v>1825796.3990138699</v>
      </c>
      <c r="F586" s="19">
        <v>467.73932446479699</v>
      </c>
      <c r="G586" s="20">
        <v>1168512.54320618</v>
      </c>
      <c r="H586" s="19">
        <v>419.43139472860901</v>
      </c>
      <c r="I586" s="20">
        <v>835478.326194113</v>
      </c>
    </row>
    <row r="587" spans="1:9">
      <c r="A587" s="22">
        <v>41912</v>
      </c>
      <c r="B587" s="19">
        <v>478.57163183829499</v>
      </c>
      <c r="C587" s="20">
        <v>1301058.88276142</v>
      </c>
      <c r="D587" s="19">
        <v>502.49693432908998</v>
      </c>
      <c r="E587" s="20">
        <v>1830252.7934284899</v>
      </c>
      <c r="F587" s="19">
        <v>471.49804431279802</v>
      </c>
      <c r="G587" s="20">
        <v>1177902.6266545099</v>
      </c>
      <c r="H587" s="19">
        <v>423.05335581918803</v>
      </c>
      <c r="I587" s="20">
        <v>842693.02215519</v>
      </c>
    </row>
    <row r="588" spans="1:9">
      <c r="A588" s="22">
        <v>41943</v>
      </c>
      <c r="B588" s="19">
        <v>482.03170669692702</v>
      </c>
      <c r="C588" s="20">
        <v>1310465.5438135001</v>
      </c>
      <c r="D588" s="19">
        <v>503.82326878174899</v>
      </c>
      <c r="E588" s="20">
        <v>1835083.72307434</v>
      </c>
      <c r="F588" s="19">
        <v>474.319776964217</v>
      </c>
      <c r="G588" s="20">
        <v>1184951.9163428</v>
      </c>
      <c r="H588" s="19">
        <v>427.68916082835102</v>
      </c>
      <c r="I588" s="20">
        <v>851927.22507441498</v>
      </c>
    </row>
    <row r="589" spans="1:9">
      <c r="A589" s="22">
        <v>41973</v>
      </c>
      <c r="B589" s="19">
        <v>484.491407598423</v>
      </c>
      <c r="C589" s="20">
        <v>1317152.55886815</v>
      </c>
      <c r="D589" s="19">
        <v>504.52714377509602</v>
      </c>
      <c r="E589" s="20">
        <v>1837647.4584621401</v>
      </c>
      <c r="F589" s="19">
        <v>476.26258100561699</v>
      </c>
      <c r="G589" s="20">
        <v>1189805.45499697</v>
      </c>
      <c r="H589" s="19">
        <v>431.53504708860697</v>
      </c>
      <c r="I589" s="20">
        <v>859587.96448456403</v>
      </c>
    </row>
    <row r="590" spans="1:9">
      <c r="A590" s="22">
        <v>42004</v>
      </c>
      <c r="B590" s="19">
        <v>485.83703377668002</v>
      </c>
      <c r="C590" s="20">
        <v>1320810.8176859</v>
      </c>
      <c r="D590" s="19">
        <v>504.80633230800902</v>
      </c>
      <c r="E590" s="20">
        <v>1838664.3514167999</v>
      </c>
      <c r="F590" s="19">
        <v>477.54383565790698</v>
      </c>
      <c r="G590" s="20">
        <v>1193006.30225085</v>
      </c>
      <c r="H590" s="19">
        <v>432.98682398224003</v>
      </c>
      <c r="I590" s="20">
        <v>862479.80363714998</v>
      </c>
    </row>
    <row r="591" spans="1:9">
      <c r="A591" s="22">
        <v>42035</v>
      </c>
      <c r="B591" s="19">
        <v>486.77753385561999</v>
      </c>
      <c r="C591" s="20">
        <v>1323367.6888009701</v>
      </c>
      <c r="D591" s="19">
        <v>505.73055823985499</v>
      </c>
      <c r="E591" s="20">
        <v>1842030.6746278601</v>
      </c>
      <c r="F591" s="19">
        <v>478.77592936215098</v>
      </c>
      <c r="G591" s="20">
        <v>1196084.33497658</v>
      </c>
      <c r="H591" s="19">
        <v>431.46648848693098</v>
      </c>
      <c r="I591" s="20">
        <v>859451.40049222903</v>
      </c>
    </row>
    <row r="592" spans="1:9">
      <c r="A592" s="22">
        <v>42063</v>
      </c>
      <c r="B592" s="19">
        <v>487.93885561641002</v>
      </c>
      <c r="C592" s="20">
        <v>1326524.8922206899</v>
      </c>
      <c r="D592" s="19">
        <v>507.63840997168103</v>
      </c>
      <c r="E592" s="20">
        <v>1848979.6741601301</v>
      </c>
      <c r="F592" s="19">
        <v>480.40856218913501</v>
      </c>
      <c r="G592" s="20">
        <v>1200162.9998161499</v>
      </c>
      <c r="H592" s="19">
        <v>428.40143432497803</v>
      </c>
      <c r="I592" s="20">
        <v>853346.02461167797</v>
      </c>
    </row>
    <row r="593" spans="1:9">
      <c r="A593" s="22">
        <v>42094</v>
      </c>
      <c r="B593" s="19">
        <v>489.39553928621802</v>
      </c>
      <c r="C593" s="20">
        <v>1330485.07519413</v>
      </c>
      <c r="D593" s="19">
        <v>510.090933549976</v>
      </c>
      <c r="E593" s="20">
        <v>1857912.54085735</v>
      </c>
      <c r="F593" s="19">
        <v>481.88535562341099</v>
      </c>
      <c r="G593" s="20">
        <v>1203852.3446315599</v>
      </c>
      <c r="H593" s="19">
        <v>425.47897840409303</v>
      </c>
      <c r="I593" s="20">
        <v>847524.69456379802</v>
      </c>
    </row>
    <row r="594" spans="1:9">
      <c r="A594" s="22">
        <v>42124</v>
      </c>
      <c r="B594" s="19">
        <v>491.45995110683702</v>
      </c>
      <c r="C594" s="20">
        <v>1336097.4457531101</v>
      </c>
      <c r="D594" s="19">
        <v>513.25196374128996</v>
      </c>
      <c r="E594" s="20">
        <v>1869426.0127663701</v>
      </c>
      <c r="F594" s="19">
        <v>483.36700786399302</v>
      </c>
      <c r="G594" s="20">
        <v>1207553.8277809001</v>
      </c>
      <c r="H594" s="19">
        <v>424.699097656162</v>
      </c>
      <c r="I594" s="20">
        <v>845971.22605833795</v>
      </c>
    </row>
    <row r="595" spans="1:9">
      <c r="A595" s="22">
        <v>42155</v>
      </c>
      <c r="B595" s="19">
        <v>494.37502351954203</v>
      </c>
      <c r="C595" s="20">
        <v>1344022.4471617299</v>
      </c>
      <c r="D595" s="19">
        <v>517.73686156506005</v>
      </c>
      <c r="E595" s="20">
        <v>1885761.42938171</v>
      </c>
      <c r="F595" s="19">
        <v>485.41111211558501</v>
      </c>
      <c r="G595" s="20">
        <v>1212660.43595488</v>
      </c>
      <c r="H595" s="19">
        <v>426.658840933492</v>
      </c>
      <c r="I595" s="20">
        <v>849874.89911117102</v>
      </c>
    </row>
    <row r="596" spans="1:9">
      <c r="A596" s="22">
        <v>42185</v>
      </c>
      <c r="B596" s="19">
        <v>497.64143097801798</v>
      </c>
      <c r="C596" s="20">
        <v>1352902.5983362701</v>
      </c>
      <c r="D596" s="19">
        <v>523.35965769555696</v>
      </c>
      <c r="E596" s="20">
        <v>1906241.4315899999</v>
      </c>
      <c r="F596" s="19">
        <v>487.50156095582599</v>
      </c>
      <c r="G596" s="20">
        <v>1217882.82279086</v>
      </c>
      <c r="H596" s="19">
        <v>430.362509421396</v>
      </c>
      <c r="I596" s="20">
        <v>857252.35055601096</v>
      </c>
    </row>
    <row r="597" spans="1:9">
      <c r="A597" s="22">
        <v>42216</v>
      </c>
      <c r="B597" s="19">
        <v>500.41439705750298</v>
      </c>
      <c r="C597" s="20">
        <v>1360441.2652970599</v>
      </c>
      <c r="D597" s="19">
        <v>529.16025718700598</v>
      </c>
      <c r="E597" s="20">
        <v>1927369.04988475</v>
      </c>
      <c r="F597" s="19">
        <v>489.57390587928302</v>
      </c>
      <c r="G597" s="20">
        <v>1223059.9821833901</v>
      </c>
      <c r="H597" s="19">
        <v>434.72448426230102</v>
      </c>
      <c r="I597" s="20">
        <v>865941.10272092104</v>
      </c>
    </row>
    <row r="598" spans="1:9">
      <c r="A598" s="22">
        <v>42247</v>
      </c>
      <c r="B598" s="19">
        <v>502.25259360355398</v>
      </c>
      <c r="C598" s="20">
        <v>1365438.6403719501</v>
      </c>
      <c r="D598" s="19">
        <v>533.66284376261694</v>
      </c>
      <c r="E598" s="20">
        <v>1943768.8945299101</v>
      </c>
      <c r="F598" s="19">
        <v>491.98131661437901</v>
      </c>
      <c r="G598" s="20">
        <v>1229074.2074013101</v>
      </c>
      <c r="H598" s="19">
        <v>438.52894216444997</v>
      </c>
      <c r="I598" s="20">
        <v>873519.31970732601</v>
      </c>
    </row>
    <row r="599" spans="1:9">
      <c r="A599" s="22">
        <v>42277</v>
      </c>
      <c r="B599" s="19">
        <v>503.71144633597203</v>
      </c>
      <c r="C599" s="20">
        <v>1369404.7202226601</v>
      </c>
      <c r="D599" s="19">
        <v>536.52666802097497</v>
      </c>
      <c r="E599" s="20">
        <v>1954199.84841373</v>
      </c>
      <c r="F599" s="19">
        <v>494.77669479773601</v>
      </c>
      <c r="G599" s="20">
        <v>1236057.65801025</v>
      </c>
      <c r="H599" s="19">
        <v>441.212674017273</v>
      </c>
      <c r="I599" s="20">
        <v>878865.12792419002</v>
      </c>
    </row>
    <row r="600" spans="1:9">
      <c r="A600" s="22">
        <v>42308</v>
      </c>
      <c r="B600" s="19">
        <v>505.47966740574702</v>
      </c>
      <c r="C600" s="20">
        <v>1374211.8579142101</v>
      </c>
      <c r="D600" s="19">
        <v>538.54959598171695</v>
      </c>
      <c r="E600" s="20">
        <v>1961567.9919746299</v>
      </c>
      <c r="F600" s="19">
        <v>497.50335809037</v>
      </c>
      <c r="G600" s="20">
        <v>1242869.4441738101</v>
      </c>
      <c r="H600" s="19">
        <v>443.31991329407202</v>
      </c>
      <c r="I600" s="20">
        <v>883062.602805653</v>
      </c>
    </row>
    <row r="601" spans="1:9">
      <c r="A601" s="22">
        <v>42338</v>
      </c>
      <c r="B601" s="19">
        <v>508.28039759657298</v>
      </c>
      <c r="C601" s="20">
        <v>1381826.0052028699</v>
      </c>
      <c r="D601" s="19">
        <v>540.55485886683903</v>
      </c>
      <c r="E601" s="20">
        <v>1968871.7937420099</v>
      </c>
      <c r="F601" s="19">
        <v>499.850944273675</v>
      </c>
      <c r="G601" s="20">
        <v>1248734.2149082101</v>
      </c>
      <c r="H601" s="19">
        <v>446.542628017845</v>
      </c>
      <c r="I601" s="20">
        <v>889482.02761995699</v>
      </c>
    </row>
    <row r="602" spans="1:9">
      <c r="A602" s="22">
        <v>42369</v>
      </c>
      <c r="B602" s="19">
        <v>511.75663200555698</v>
      </c>
      <c r="C602" s="20">
        <v>1391276.5980827601</v>
      </c>
      <c r="D602" s="19">
        <v>542.795471437679</v>
      </c>
      <c r="E602" s="20">
        <v>1977032.8135146899</v>
      </c>
      <c r="F602" s="19">
        <v>501.59477722454199</v>
      </c>
      <c r="G602" s="20">
        <v>1253090.6813624101</v>
      </c>
      <c r="H602" s="19">
        <v>451.54743460504801</v>
      </c>
      <c r="I602" s="20">
        <v>899451.25615876704</v>
      </c>
    </row>
    <row r="603" spans="1:9">
      <c r="A603" s="22">
        <v>42400</v>
      </c>
      <c r="B603" s="19">
        <v>515.15552049527901</v>
      </c>
      <c r="C603" s="20">
        <v>1400516.91607671</v>
      </c>
      <c r="D603" s="19">
        <v>544.84571760325503</v>
      </c>
      <c r="E603" s="20">
        <v>1984500.4586193699</v>
      </c>
      <c r="F603" s="19">
        <v>503.02496845535501</v>
      </c>
      <c r="G603" s="20">
        <v>1256663.6039391099</v>
      </c>
      <c r="H603" s="19">
        <v>457.77312577185199</v>
      </c>
      <c r="I603" s="20">
        <v>911852.402331452</v>
      </c>
    </row>
    <row r="604" spans="1:9">
      <c r="A604" s="22">
        <v>42429</v>
      </c>
      <c r="B604" s="19">
        <v>517.90811447349597</v>
      </c>
      <c r="C604" s="20">
        <v>1408000.1988451399</v>
      </c>
      <c r="D604" s="19">
        <v>546.38750885504601</v>
      </c>
      <c r="E604" s="20">
        <v>1990116.15008472</v>
      </c>
      <c r="F604" s="19">
        <v>504.84076636595</v>
      </c>
      <c r="G604" s="20">
        <v>1261199.8542039001</v>
      </c>
      <c r="H604" s="19">
        <v>463.14902654733498</v>
      </c>
      <c r="I604" s="20">
        <v>922560.82482470095</v>
      </c>
    </row>
    <row r="605" spans="1:9">
      <c r="A605" s="22">
        <v>42460</v>
      </c>
      <c r="B605" s="19">
        <v>519.92257465715704</v>
      </c>
      <c r="C605" s="20">
        <v>1413476.76941798</v>
      </c>
      <c r="D605" s="19">
        <v>547.22777964411102</v>
      </c>
      <c r="E605" s="20">
        <v>1993176.6821076199</v>
      </c>
      <c r="F605" s="19">
        <v>507.89822208503699</v>
      </c>
      <c r="G605" s="20">
        <v>1268838.0303656801</v>
      </c>
      <c r="H605" s="19">
        <v>466.52990464458401</v>
      </c>
      <c r="I605" s="20">
        <v>929295.30013879505</v>
      </c>
    </row>
    <row r="606" spans="1:9">
      <c r="A606" s="22">
        <v>42490</v>
      </c>
      <c r="B606" s="19">
        <v>520.73409236121995</v>
      </c>
      <c r="C606" s="20">
        <v>1415682.9852635299</v>
      </c>
      <c r="D606" s="19">
        <v>547.57639201436803</v>
      </c>
      <c r="E606" s="20">
        <v>1994446.4386392499</v>
      </c>
      <c r="F606" s="19">
        <v>511.81270966391202</v>
      </c>
      <c r="G606" s="20">
        <v>1278617.2548116299</v>
      </c>
      <c r="H606" s="19">
        <v>467.52288931564902</v>
      </c>
      <c r="I606" s="20">
        <v>931273.25691872195</v>
      </c>
    </row>
    <row r="607" spans="1:9">
      <c r="A607" s="22">
        <v>42521</v>
      </c>
      <c r="B607" s="19">
        <v>520.72098396693502</v>
      </c>
      <c r="C607" s="20">
        <v>1415647.3483981299</v>
      </c>
      <c r="D607" s="19">
        <v>547.39636155480196</v>
      </c>
      <c r="E607" s="20">
        <v>1993790.71075513</v>
      </c>
      <c r="F607" s="19">
        <v>515.72416827606696</v>
      </c>
      <c r="G607" s="20">
        <v>1288388.9122530201</v>
      </c>
      <c r="H607" s="19">
        <v>467.35344821703097</v>
      </c>
      <c r="I607" s="20">
        <v>930935.74197053001</v>
      </c>
    </row>
    <row r="608" spans="1:9">
      <c r="A608" s="22">
        <v>42551</v>
      </c>
      <c r="B608" s="19">
        <v>520.86864983917098</v>
      </c>
      <c r="C608" s="20">
        <v>1416048.79717188</v>
      </c>
      <c r="D608" s="19">
        <v>547.052566888917</v>
      </c>
      <c r="E608" s="20">
        <v>1992538.50182684</v>
      </c>
      <c r="F608" s="19">
        <v>519.29996964953102</v>
      </c>
      <c r="G608" s="20">
        <v>1297322.02635816</v>
      </c>
      <c r="H608" s="19">
        <v>468.01431805278798</v>
      </c>
      <c r="I608" s="20">
        <v>932252.14897093503</v>
      </c>
    </row>
    <row r="609" spans="1:9">
      <c r="A609" s="22">
        <v>42582</v>
      </c>
      <c r="B609" s="19">
        <v>521.85007131287398</v>
      </c>
      <c r="C609" s="20">
        <v>1418716.9183916701</v>
      </c>
      <c r="D609" s="19">
        <v>547.37428390527396</v>
      </c>
      <c r="E609" s="20">
        <v>1993710.29697156</v>
      </c>
      <c r="F609" s="19">
        <v>522.22702439325303</v>
      </c>
      <c r="G609" s="20">
        <v>1304634.4330851401</v>
      </c>
      <c r="H609" s="19">
        <v>470.28149935582201</v>
      </c>
      <c r="I609" s="20">
        <v>936768.21730545396</v>
      </c>
    </row>
    <row r="610" spans="1:9">
      <c r="A610" s="22">
        <v>42613</v>
      </c>
      <c r="B610" s="19">
        <v>523.48005858018803</v>
      </c>
      <c r="C610" s="20">
        <v>1423148.24961116</v>
      </c>
      <c r="D610" s="19">
        <v>548.57638501033398</v>
      </c>
      <c r="E610" s="20">
        <v>1998088.7294657901</v>
      </c>
      <c r="F610" s="19">
        <v>524.26308825733599</v>
      </c>
      <c r="G610" s="20">
        <v>1309720.9546571099</v>
      </c>
      <c r="H610" s="19">
        <v>473.79190409191199</v>
      </c>
      <c r="I610" s="20">
        <v>943760.70072475204</v>
      </c>
    </row>
    <row r="611" spans="1:9">
      <c r="A611" s="22">
        <v>42643</v>
      </c>
      <c r="B611" s="19">
        <v>525.595779844444</v>
      </c>
      <c r="C611" s="20">
        <v>1428900.1115293701</v>
      </c>
      <c r="D611" s="19">
        <v>550.07224540203902</v>
      </c>
      <c r="E611" s="20">
        <v>2003537.12620905</v>
      </c>
      <c r="F611" s="19">
        <v>525.89730271353801</v>
      </c>
      <c r="G611" s="20">
        <v>1313803.57074364</v>
      </c>
      <c r="H611" s="19">
        <v>477.94147798661697</v>
      </c>
      <c r="I611" s="20">
        <v>952026.36489662505</v>
      </c>
    </row>
    <row r="612" spans="1:9">
      <c r="A612" s="22">
        <v>42674</v>
      </c>
      <c r="B612" s="19">
        <v>527.54953989822002</v>
      </c>
      <c r="C612" s="20">
        <v>1434211.6609477601</v>
      </c>
      <c r="D612" s="19">
        <v>551.34702643094397</v>
      </c>
      <c r="E612" s="20">
        <v>2008180.2819773101</v>
      </c>
      <c r="F612" s="19">
        <v>526.88746220644396</v>
      </c>
      <c r="G612" s="20">
        <v>1316277.20023493</v>
      </c>
      <c r="H612" s="19">
        <v>482.31906838732601</v>
      </c>
      <c r="I612" s="20">
        <v>960746.22217653703</v>
      </c>
    </row>
    <row r="613" spans="1:9">
      <c r="A613" s="22"/>
      <c r="B613" s="24"/>
      <c r="C613" s="24"/>
      <c r="D613" s="24"/>
      <c r="E613" s="24"/>
      <c r="F613" s="24"/>
      <c r="G613" s="24"/>
      <c r="H613" s="24"/>
      <c r="I613" s="24"/>
    </row>
    <row r="614" spans="1:9">
      <c r="A614" s="21" t="s">
        <v>75</v>
      </c>
    </row>
    <row r="615" spans="1:9">
      <c r="H615" s="21">
        <v>-67.460727362603606</v>
      </c>
      <c r="I615" s="23">
        <v>35065</v>
      </c>
    </row>
    <row r="616" spans="1:9">
      <c r="H616" s="25">
        <f>H612</f>
        <v>482.31906838732601</v>
      </c>
      <c r="I616" s="23">
        <v>42674</v>
      </c>
    </row>
    <row r="617" spans="1:9">
      <c r="H617" s="21">
        <f>XIRR(H615:H616,I615:I616)</f>
        <v>9.8954107318215592E-2</v>
      </c>
    </row>
    <row r="619" spans="1:9">
      <c r="B619" s="25">
        <f>B458*-1</f>
        <v>-177.90054062696399</v>
      </c>
      <c r="C619" s="23">
        <v>37987</v>
      </c>
      <c r="D619" s="25">
        <f>D458*-1</f>
        <v>-181.743721487774</v>
      </c>
      <c r="E619" s="23">
        <v>37987</v>
      </c>
      <c r="F619" s="25">
        <f>F458*-1</f>
        <v>-178.44753735165199</v>
      </c>
      <c r="G619" s="23">
        <v>37987</v>
      </c>
      <c r="H619" s="25">
        <f>H458*-1</f>
        <v>-175.56301374633699</v>
      </c>
      <c r="I619" s="23">
        <v>37987</v>
      </c>
    </row>
    <row r="620" spans="1:9">
      <c r="B620" s="25">
        <f>B612</f>
        <v>527.54953989822002</v>
      </c>
      <c r="C620" s="23">
        <v>42674</v>
      </c>
      <c r="D620" s="25">
        <f>D612</f>
        <v>551.34702643094397</v>
      </c>
      <c r="E620" s="23">
        <v>42674</v>
      </c>
      <c r="F620" s="25">
        <f>F612</f>
        <v>526.88746220644396</v>
      </c>
      <c r="G620" s="23">
        <v>42674</v>
      </c>
      <c r="H620" s="25">
        <f>H612</f>
        <v>482.31906838732601</v>
      </c>
      <c r="I620" s="23">
        <v>42674</v>
      </c>
    </row>
    <row r="621" spans="1:9">
      <c r="B621" s="51">
        <f>XIRR(B619:B620,C619:C620)</f>
        <v>8.8337724489524913E-2</v>
      </c>
      <c r="C621" s="21" t="s">
        <v>79</v>
      </c>
      <c r="D621" s="51">
        <f>XIRR(D619:D620,E619:E620)</f>
        <v>9.0267483671174417E-2</v>
      </c>
      <c r="E621" s="21" t="s">
        <v>78</v>
      </c>
      <c r="F621" s="51">
        <f>XIRR(F619:F620,G619:G620)</f>
        <v>8.7971155368752746E-2</v>
      </c>
      <c r="G621" s="21" t="s">
        <v>76</v>
      </c>
      <c r="H621" s="51">
        <f>XIRR(H619:H620,I619:I620)</f>
        <v>8.1880854017563523E-2</v>
      </c>
      <c r="I621" s="21" t="s">
        <v>77</v>
      </c>
    </row>
    <row r="624" spans="1:9">
      <c r="F624" s="25">
        <f>F360*-1</f>
        <v>-70.108831234349907</v>
      </c>
      <c r="G624" s="23">
        <v>35065</v>
      </c>
    </row>
    <row r="625" spans="6:7">
      <c r="F625" s="25">
        <f>F612</f>
        <v>526.88746220644396</v>
      </c>
      <c r="G625" s="23">
        <v>42674</v>
      </c>
    </row>
    <row r="626" spans="6:7">
      <c r="F626" s="51">
        <f>XIRR(F624:F625,G624:G625)</f>
        <v>0.10158663658554765</v>
      </c>
      <c r="G626" s="21" t="s">
        <v>76</v>
      </c>
    </row>
  </sheetData>
  <printOptions gridLines="1" gridLinesSet="0"/>
  <pageMargins left="0.75" right="0.75" top="1" bottom="1" header="0.5" footer="0.5"/>
  <pageSetup paperSize="9" fitToWidth="0"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8" sqref="I28"/>
    </sheetView>
  </sheetViews>
  <sheetFormatPr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C6" sqref="C6"/>
    </sheetView>
  </sheetViews>
  <sheetFormatPr defaultRowHeight="15"/>
  <sheetData>
    <row r="1" spans="1:1">
      <c r="A1" s="3" t="s">
        <v>18</v>
      </c>
    </row>
    <row r="2" spans="1:1">
      <c r="A2" t="s">
        <v>22</v>
      </c>
    </row>
    <row r="3" spans="1:1">
      <c r="A3" s="3" t="s">
        <v>28</v>
      </c>
    </row>
  </sheetData>
  <hyperlinks>
    <hyperlink ref="A1" r:id="rId1"/>
    <hyperlink ref="A3" r:id="rId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topLeftCell="A7" workbookViewId="0">
      <selection activeCell="B26" sqref="B26"/>
    </sheetView>
  </sheetViews>
  <sheetFormatPr defaultRowHeight="15"/>
  <cols>
    <col min="2" max="2" width="10.140625" bestFit="1" customWidth="1"/>
  </cols>
  <sheetData>
    <row r="1" spans="1:11">
      <c r="A1" t="s">
        <v>122</v>
      </c>
      <c r="B1" t="s">
        <v>123</v>
      </c>
      <c r="C1" t="s">
        <v>124</v>
      </c>
      <c r="D1" t="s">
        <v>125</v>
      </c>
      <c r="E1" t="s">
        <v>126</v>
      </c>
      <c r="F1" t="s">
        <v>128</v>
      </c>
      <c r="G1" t="s">
        <v>127</v>
      </c>
      <c r="H1" t="s">
        <v>129</v>
      </c>
      <c r="I1" t="s">
        <v>130</v>
      </c>
      <c r="J1" t="s">
        <v>131</v>
      </c>
      <c r="K1" t="s">
        <v>132</v>
      </c>
    </row>
    <row r="2" spans="1:11">
      <c r="A2" t="s">
        <v>96</v>
      </c>
      <c r="B2" s="79">
        <v>6.2399999999999997E-2</v>
      </c>
      <c r="C2" s="79">
        <v>1.2800000000000001E-2</v>
      </c>
      <c r="D2" s="79">
        <v>4.8599999999999997E-2</v>
      </c>
      <c r="E2" s="79">
        <v>2.4799999999999999E-2</v>
      </c>
      <c r="F2" s="79">
        <v>0.1014</v>
      </c>
      <c r="G2" s="79">
        <v>0.1888</v>
      </c>
      <c r="H2" s="79">
        <v>4.99E-2</v>
      </c>
      <c r="I2" s="79">
        <v>0.1158</v>
      </c>
      <c r="J2" s="79">
        <v>1.6500000000000001E-2</v>
      </c>
      <c r="K2" s="79">
        <v>5.6000000000000001E-2</v>
      </c>
    </row>
    <row r="3" spans="1:11">
      <c r="A3" t="s">
        <v>97</v>
      </c>
      <c r="B3" s="79">
        <v>6.2199999999999998E-2</v>
      </c>
      <c r="C3" s="79">
        <v>1.5100000000000001E-2</v>
      </c>
      <c r="D3" s="79">
        <v>4.7500000000000001E-2</v>
      </c>
      <c r="E3" s="79">
        <v>2.5600000000000001E-2</v>
      </c>
      <c r="F3" s="79">
        <v>8.5099999999999995E-2</v>
      </c>
      <c r="G3" s="79">
        <v>0.18559999999999999</v>
      </c>
      <c r="H3" s="79">
        <v>1.5800000000000002E-2</v>
      </c>
      <c r="I3" s="79">
        <v>0.1119</v>
      </c>
      <c r="J3" s="79">
        <v>5.7500000000000002E-2</v>
      </c>
      <c r="K3" s="79">
        <v>6.8900000000000003E-2</v>
      </c>
    </row>
    <row r="4" spans="1:11">
      <c r="A4" t="s">
        <v>98</v>
      </c>
      <c r="B4" s="79">
        <v>6.3700000000000007E-2</v>
      </c>
      <c r="C4" s="79">
        <v>3.3599999999999998E-2</v>
      </c>
      <c r="D4" s="79">
        <v>4.2999999999999997E-2</v>
      </c>
      <c r="E4" s="79">
        <v>3.3799999999999997E-2</v>
      </c>
      <c r="F4" s="79">
        <v>8.3199999999999996E-2</v>
      </c>
      <c r="G4" s="79">
        <v>0.1298</v>
      </c>
      <c r="H4" s="79">
        <v>6.6E-3</v>
      </c>
      <c r="I4" s="79">
        <v>0.10979999999999999</v>
      </c>
      <c r="J4" s="79">
        <v>7.6700000000000004E-2</v>
      </c>
      <c r="K4" s="79">
        <v>0.10150000000000001</v>
      </c>
    </row>
    <row r="5" spans="1:11">
      <c r="A5" t="s">
        <v>99</v>
      </c>
      <c r="B5" s="79">
        <v>6.8000000000000005E-2</v>
      </c>
      <c r="C5" s="79">
        <v>5.8200000000000002E-2</v>
      </c>
      <c r="D5" s="79">
        <v>4.3200000000000002E-2</v>
      </c>
      <c r="E5" s="79">
        <v>5.4399999999999997E-2</v>
      </c>
      <c r="F5" s="79">
        <v>6.7900000000000002E-2</v>
      </c>
      <c r="G5" s="79">
        <v>0.151</v>
      </c>
      <c r="H5" s="79">
        <v>1.9E-3</v>
      </c>
      <c r="I5" s="79">
        <v>0.1037</v>
      </c>
      <c r="J5" s="79">
        <v>7.9399999999999998E-2</v>
      </c>
      <c r="K5" s="79">
        <v>9.0300000000000005E-2</v>
      </c>
    </row>
    <row r="6" spans="1:11">
      <c r="A6" t="s">
        <v>100</v>
      </c>
      <c r="B6" s="79">
        <v>5.2600000000000001E-2</v>
      </c>
      <c r="C6" s="79">
        <v>6.5699999999999995E-2</v>
      </c>
      <c r="D6" s="79">
        <v>4.8099999999999997E-2</v>
      </c>
      <c r="E6" s="79">
        <v>5.0599999999999999E-2</v>
      </c>
      <c r="F6" s="79">
        <v>5.3999999999999999E-2</v>
      </c>
      <c r="G6" s="79">
        <v>7.0499999999999993E-2</v>
      </c>
      <c r="H6" s="79">
        <v>1.78E-2</v>
      </c>
      <c r="I6" s="79">
        <v>-5.9999999999999995E-4</v>
      </c>
      <c r="J6" s="79">
        <v>7.46E-2</v>
      </c>
      <c r="K6" s="79">
        <v>0.1011</v>
      </c>
    </row>
    <row r="7" spans="1:11">
      <c r="A7" t="s">
        <v>101</v>
      </c>
      <c r="B7" s="79">
        <v>5.4199999999999998E-2</v>
      </c>
      <c r="C7" s="79">
        <v>7.4300000000000005E-2</v>
      </c>
      <c r="D7" s="79">
        <v>4.9799999999999997E-2</v>
      </c>
      <c r="E7" s="79">
        <v>2.29E-2</v>
      </c>
      <c r="F7" s="79">
        <v>4.9200000000000001E-2</v>
      </c>
      <c r="G7" s="79">
        <v>5.0999999999999997E-2</v>
      </c>
      <c r="H7" s="79">
        <v>5.1299999999999998E-2</v>
      </c>
      <c r="I7" s="79">
        <v>1.4200000000000001E-2</v>
      </c>
      <c r="J7" s="79">
        <v>7.5399999999999995E-2</v>
      </c>
      <c r="K7" s="79">
        <v>0.1002</v>
      </c>
    </row>
    <row r="8" spans="1:11">
      <c r="A8" t="s">
        <v>102</v>
      </c>
      <c r="B8" s="79">
        <v>6.6199999999999995E-2</v>
      </c>
      <c r="C8" s="79">
        <v>8.1699999999999995E-2</v>
      </c>
      <c r="D8" s="79">
        <v>6.4000000000000001E-2</v>
      </c>
      <c r="E8" s="79">
        <v>3.2099999999999997E-2</v>
      </c>
      <c r="F8" s="79">
        <v>5.8700000000000002E-2</v>
      </c>
      <c r="G8" s="79">
        <v>5.11E-2</v>
      </c>
      <c r="H8" s="79">
        <v>6.8900000000000003E-2</v>
      </c>
      <c r="I8" s="79">
        <v>0.04</v>
      </c>
      <c r="J8" s="79">
        <v>9.8699999999999996E-2</v>
      </c>
      <c r="K8" s="79">
        <v>9.98E-2</v>
      </c>
    </row>
    <row r="9" spans="1:11">
      <c r="A9" t="s">
        <v>103</v>
      </c>
      <c r="B9" s="79">
        <v>6.9099999999999995E-2</v>
      </c>
      <c r="C9" s="79">
        <v>7.3200000000000001E-2</v>
      </c>
      <c r="D9" s="79">
        <v>7.0900000000000005E-2</v>
      </c>
      <c r="E9" s="79">
        <v>3.8199999999999998E-2</v>
      </c>
      <c r="F9" s="79">
        <v>5.5800000000000002E-2</v>
      </c>
      <c r="G9" s="79">
        <v>2.52E-2</v>
      </c>
      <c r="H9" s="79">
        <v>7.7399999999999997E-2</v>
      </c>
      <c r="I9" s="79">
        <v>4.9399999999999999E-2</v>
      </c>
      <c r="J9" s="79">
        <v>0.115</v>
      </c>
      <c r="K9" s="79">
        <v>0.1164</v>
      </c>
    </row>
    <row r="10" spans="1:11">
      <c r="A10" t="s">
        <v>104</v>
      </c>
      <c r="B10" s="79">
        <v>8.8099999999999998E-2</v>
      </c>
      <c r="C10" s="79">
        <v>6.2300000000000001E-2</v>
      </c>
      <c r="D10" s="79">
        <v>7.1800000000000003E-2</v>
      </c>
      <c r="E10" s="79">
        <v>5.2400000000000002E-2</v>
      </c>
      <c r="F10" s="79">
        <v>1.7100000000000001E-2</v>
      </c>
      <c r="G10" s="79">
        <v>0.1153</v>
      </c>
      <c r="H10" s="79">
        <v>5.6000000000000001E-2</v>
      </c>
      <c r="I10" s="79">
        <v>0.1212</v>
      </c>
      <c r="J10" s="79">
        <v>0.1079</v>
      </c>
      <c r="K10" s="79">
        <v>0.21640000000000001</v>
      </c>
    </row>
    <row r="11" spans="1:11">
      <c r="A11" t="s">
        <v>105</v>
      </c>
      <c r="B11" s="79">
        <v>8.43E-2</v>
      </c>
      <c r="C11" s="79">
        <v>7.2900000000000006E-2</v>
      </c>
      <c r="D11" s="79">
        <v>6.5600000000000006E-2</v>
      </c>
      <c r="E11" s="79">
        <v>7.6600000000000001E-2</v>
      </c>
      <c r="F11" s="79">
        <v>-5.8999999999999999E-3</v>
      </c>
      <c r="G11" s="79">
        <v>0.11119999999999999</v>
      </c>
      <c r="H11" s="79">
        <v>3.1099999999999999E-2</v>
      </c>
      <c r="I11" s="79">
        <v>0.1134</v>
      </c>
      <c r="J11" s="79">
        <v>0.1079</v>
      </c>
      <c r="K11" s="79">
        <v>0.21099999999999999</v>
      </c>
    </row>
    <row r="12" spans="1:11">
      <c r="A12" t="s">
        <v>106</v>
      </c>
      <c r="B12" s="79">
        <v>6.6000000000000003E-2</v>
      </c>
      <c r="C12" s="79">
        <v>7.4700000000000003E-2</v>
      </c>
      <c r="D12" s="79">
        <v>5.5899999999999998E-2</v>
      </c>
      <c r="E12" s="79">
        <v>6.7299999999999999E-2</v>
      </c>
      <c r="F12" s="79">
        <v>-3.2199999999999999E-2</v>
      </c>
      <c r="G12" s="79">
        <v>9.2200000000000004E-2</v>
      </c>
      <c r="H12" s="79">
        <v>1.26E-2</v>
      </c>
      <c r="I12" s="79">
        <v>7.5300000000000006E-2</v>
      </c>
      <c r="J12" s="79">
        <v>8.7800000000000003E-2</v>
      </c>
      <c r="K12" s="79">
        <v>0.1744</v>
      </c>
    </row>
    <row r="13" spans="1:11">
      <c r="A13" t="s">
        <v>107</v>
      </c>
      <c r="B13" s="79">
        <v>6.1899999999999997E-2</v>
      </c>
      <c r="C13" s="79">
        <v>8.7999999999999995E-2</v>
      </c>
      <c r="D13" s="79">
        <v>4.4999999999999998E-2</v>
      </c>
      <c r="E13" s="79">
        <v>7.5600000000000001E-2</v>
      </c>
      <c r="F13" s="79">
        <v>-1.47E-2</v>
      </c>
      <c r="G13" s="79">
        <v>8.9700000000000002E-2</v>
      </c>
      <c r="H13" s="79">
        <v>1.5100000000000001E-2</v>
      </c>
      <c r="I13" s="79">
        <v>7.1099999999999997E-2</v>
      </c>
      <c r="J13" s="79">
        <v>6.5799999999999997E-2</v>
      </c>
      <c r="K13" s="79">
        <v>0.13020000000000001</v>
      </c>
    </row>
    <row r="14" spans="1:11">
      <c r="A14" t="s">
        <v>108</v>
      </c>
      <c r="B14" s="79">
        <v>7.1499999999999994E-2</v>
      </c>
      <c r="C14" s="79">
        <v>0.1067</v>
      </c>
      <c r="D14" s="79">
        <v>5.6500000000000002E-2</v>
      </c>
      <c r="E14" s="79">
        <v>9.1300000000000006E-2</v>
      </c>
      <c r="F14" s="79">
        <v>7.6600000000000001E-2</v>
      </c>
      <c r="G14" s="79">
        <v>9.5100000000000004E-2</v>
      </c>
      <c r="H14" s="79">
        <v>4.6300000000000001E-2</v>
      </c>
      <c r="I14" s="79">
        <v>2.7099999999999999E-2</v>
      </c>
      <c r="J14" s="79">
        <v>9.6699999999999994E-2</v>
      </c>
      <c r="K14" s="79">
        <v>4.2200000000000001E-2</v>
      </c>
    </row>
    <row r="15" spans="1:11">
      <c r="A15" t="s">
        <v>109</v>
      </c>
      <c r="B15" s="79">
        <v>6.8400000000000002E-2</v>
      </c>
      <c r="C15" s="79">
        <v>9.6699999999999994E-2</v>
      </c>
      <c r="D15" s="79">
        <v>5.2999999999999999E-2</v>
      </c>
      <c r="E15" s="79">
        <v>8.7099999999999997E-2</v>
      </c>
      <c r="F15" s="79">
        <v>7.8299999999999995E-2</v>
      </c>
      <c r="G15" s="79">
        <v>0.10349999999999999</v>
      </c>
      <c r="H15" s="79">
        <v>5.8099999999999999E-2</v>
      </c>
      <c r="I15" s="79">
        <v>2.3400000000000001E-2</v>
      </c>
      <c r="J15" s="79">
        <v>0.1137</v>
      </c>
      <c r="K15" s="79">
        <v>-6.0000000000000001E-3</v>
      </c>
    </row>
    <row r="16" spans="1:11">
      <c r="A16" t="s">
        <v>110</v>
      </c>
      <c r="B16" s="79">
        <v>7.8700000000000006E-2</v>
      </c>
      <c r="C16" s="79">
        <v>8.6499999999999994E-2</v>
      </c>
      <c r="D16" s="79">
        <v>5.5E-2</v>
      </c>
      <c r="E16" s="79">
        <v>8.1500000000000003E-2</v>
      </c>
      <c r="F16" s="79">
        <v>7.9899999999999999E-2</v>
      </c>
      <c r="G16" s="79">
        <v>0.13539999999999999</v>
      </c>
      <c r="H16" s="79">
        <v>7.1599999999999997E-2</v>
      </c>
      <c r="I16" s="79">
        <v>5.5899999999999998E-2</v>
      </c>
      <c r="J16" s="79">
        <v>0.1603</v>
      </c>
      <c r="K16" s="79">
        <v>-2.47E-2</v>
      </c>
    </row>
    <row r="17" spans="1:11">
      <c r="A17" t="s">
        <v>111</v>
      </c>
      <c r="B17" s="79">
        <v>9.3299999999999994E-2</v>
      </c>
      <c r="C17" s="79">
        <v>7.0400000000000004E-2</v>
      </c>
      <c r="D17" s="79">
        <v>6.3500000000000001E-2</v>
      </c>
      <c r="E17" s="79">
        <v>7.6300000000000007E-2</v>
      </c>
      <c r="F17" s="79">
        <v>8.3500000000000005E-2</v>
      </c>
      <c r="G17" s="79">
        <v>0.1716</v>
      </c>
      <c r="H17" s="79">
        <v>8.0399999999999999E-2</v>
      </c>
      <c r="I17" s="79">
        <v>6.0600000000000001E-2</v>
      </c>
      <c r="J17" s="79">
        <v>0.21940000000000001</v>
      </c>
      <c r="K17" s="79">
        <v>4.7000000000000002E-3</v>
      </c>
    </row>
    <row r="18" spans="1:11">
      <c r="A18" t="s">
        <v>112</v>
      </c>
      <c r="B18" s="79">
        <v>9.0399999999999994E-2</v>
      </c>
      <c r="C18" s="79">
        <v>5.5599999999999997E-2</v>
      </c>
      <c r="D18" s="79">
        <v>4.9500000000000002E-2</v>
      </c>
      <c r="E18" s="79">
        <v>7.1300000000000002E-2</v>
      </c>
      <c r="F18" s="79">
        <v>7.5300000000000006E-2</v>
      </c>
      <c r="G18" s="79">
        <v>0.1293</v>
      </c>
      <c r="H18" s="79">
        <v>8.1199999999999994E-2</v>
      </c>
      <c r="I18" s="79">
        <v>7.7200000000000005E-2</v>
      </c>
      <c r="J18" s="79">
        <v>0.21440000000000001</v>
      </c>
      <c r="K18" s="79">
        <v>5.4300000000000001E-2</v>
      </c>
    </row>
    <row r="19" spans="1:11">
      <c r="A19" t="s">
        <v>113</v>
      </c>
      <c r="B19" s="79">
        <v>8.9899999999999994E-2</v>
      </c>
      <c r="C19" s="79">
        <v>4.9299999999999997E-2</v>
      </c>
      <c r="D19" s="79">
        <v>5.5599999999999997E-2</v>
      </c>
      <c r="E19" s="79">
        <v>6.5000000000000002E-2</v>
      </c>
      <c r="F19" s="79">
        <v>9.6799999999999997E-2</v>
      </c>
      <c r="G19" s="79">
        <v>0.13730000000000001</v>
      </c>
      <c r="H19" s="79">
        <v>7.6100000000000001E-2</v>
      </c>
      <c r="I19" s="79">
        <v>8.2699999999999996E-2</v>
      </c>
      <c r="J19" s="79">
        <v>0.17499999999999999</v>
      </c>
      <c r="K19" s="79">
        <v>7.0999999999999994E-2</v>
      </c>
    </row>
    <row r="20" spans="1:11">
      <c r="A20" t="s">
        <v>114</v>
      </c>
      <c r="B20" s="79">
        <v>8.4599999999999995E-2</v>
      </c>
      <c r="C20" s="79">
        <v>4.5100000000000001E-2</v>
      </c>
      <c r="D20" s="79">
        <v>5.7099999999999998E-2</v>
      </c>
      <c r="E20" s="79">
        <v>8.7499999999999994E-2</v>
      </c>
      <c r="F20" s="79">
        <v>0.1115</v>
      </c>
      <c r="G20" s="79">
        <v>0.11849999999999999</v>
      </c>
      <c r="H20" s="79">
        <v>6.9099999999999995E-2</v>
      </c>
      <c r="I20" s="79">
        <v>8.8499999999999995E-2</v>
      </c>
      <c r="J20" s="79">
        <v>9.0899999999999995E-2</v>
      </c>
      <c r="K20" s="79">
        <v>0.1079</v>
      </c>
    </row>
    <row r="21" spans="1:11">
      <c r="A21" t="s">
        <v>115</v>
      </c>
      <c r="B21" s="79">
        <v>7.5899999999999995E-2</v>
      </c>
      <c r="C21" s="79">
        <v>4.5600000000000002E-2</v>
      </c>
      <c r="D21" s="79">
        <v>6.1600000000000002E-2</v>
      </c>
      <c r="E21" s="79">
        <v>7.3599999999999999E-2</v>
      </c>
      <c r="F21" s="79">
        <v>0.11940000000000001</v>
      </c>
      <c r="G21" s="79">
        <v>0.19420000000000001</v>
      </c>
      <c r="H21" s="79">
        <v>4.0300000000000002E-2</v>
      </c>
      <c r="I21" s="79">
        <v>0.1105</v>
      </c>
      <c r="J21" s="79">
        <v>-1.5800000000000002E-2</v>
      </c>
      <c r="K21" s="79">
        <v>9.0399999999999994E-2</v>
      </c>
    </row>
    <row r="22" spans="1:11">
      <c r="A22" t="s">
        <v>116</v>
      </c>
      <c r="B22" s="79">
        <v>5.8500000000000003E-2</v>
      </c>
      <c r="C22" s="79">
        <v>5.74E-2</v>
      </c>
      <c r="D22" s="79">
        <v>7.0199999999999999E-2</v>
      </c>
      <c r="E22" s="79">
        <v>6.6500000000000004E-2</v>
      </c>
      <c r="F22" s="79">
        <v>9.3100000000000002E-2</v>
      </c>
      <c r="G22" s="79">
        <v>0.32079999999999997</v>
      </c>
      <c r="H22" s="79">
        <v>7.1999999999999998E-3</v>
      </c>
      <c r="I22" s="79">
        <v>9.0899999999999995E-2</v>
      </c>
      <c r="J22" s="79">
        <v>-8.8400000000000006E-2</v>
      </c>
      <c r="K22" s="79">
        <v>-6.0499999999999998E-2</v>
      </c>
    </row>
    <row r="23" spans="1:11">
      <c r="A23" t="s">
        <v>117</v>
      </c>
      <c r="B23" s="79">
        <v>5.2200000000000003E-2</v>
      </c>
      <c r="C23" s="79">
        <v>7.5600000000000001E-2</v>
      </c>
      <c r="D23" s="79">
        <v>6.8900000000000003E-2</v>
      </c>
      <c r="E23" s="79">
        <v>8.3699999999999997E-2</v>
      </c>
      <c r="F23" s="79">
        <v>9.6100000000000005E-2</v>
      </c>
      <c r="G23" s="79">
        <v>0.27739999999999998</v>
      </c>
      <c r="H23" s="79">
        <v>-5.8999999999999999E-3</v>
      </c>
      <c r="I23" s="79">
        <v>8.2600000000000007E-2</v>
      </c>
      <c r="J23" s="79">
        <v>-0.1197</v>
      </c>
      <c r="K23" s="79">
        <v>-6.3500000000000001E-2</v>
      </c>
    </row>
    <row r="24" spans="1:11">
      <c r="A24" t="s">
        <v>118</v>
      </c>
      <c r="B24" s="79">
        <v>4.6100000000000002E-2</v>
      </c>
      <c r="C24" s="79">
        <v>8.6300000000000002E-2</v>
      </c>
      <c r="D24" s="79">
        <v>6.2E-2</v>
      </c>
      <c r="E24" s="79">
        <v>6.59E-2</v>
      </c>
      <c r="F24" s="79">
        <v>8.7599999999999997E-2</v>
      </c>
      <c r="G24" s="79">
        <v>0.28210000000000002</v>
      </c>
      <c r="H24" s="79">
        <v>-6.6E-3</v>
      </c>
      <c r="I24" s="79">
        <v>6.9900000000000004E-2</v>
      </c>
      <c r="J24" s="79">
        <v>-0.1241</v>
      </c>
      <c r="K24" s="79">
        <v>-9.8100000000000007E-2</v>
      </c>
    </row>
    <row r="25" spans="1:11">
      <c r="A25" t="s">
        <v>119</v>
      </c>
      <c r="B25" s="79">
        <v>2.5499999999999998E-2</v>
      </c>
      <c r="C25" s="79">
        <v>0.11269999999999999</v>
      </c>
      <c r="D25" s="79">
        <v>4.9599999999999998E-2</v>
      </c>
      <c r="E25" s="79">
        <v>7.1199999999999999E-2</v>
      </c>
      <c r="F25" s="79">
        <v>4.0899999999999999E-2</v>
      </c>
      <c r="G25" s="79">
        <v>0.13239999999999999</v>
      </c>
      <c r="H25" s="79">
        <v>2.3E-3</v>
      </c>
      <c r="I25" s="79">
        <v>1.7500000000000002E-2</v>
      </c>
      <c r="J25" s="79">
        <v>-0.1182</v>
      </c>
      <c r="K25" s="79">
        <v>-0.1</v>
      </c>
    </row>
    <row r="26" spans="1:11">
      <c r="A26" t="s">
        <v>120</v>
      </c>
      <c r="B26" s="79">
        <v>2.93E-2</v>
      </c>
      <c r="C26" s="79">
        <v>0.1226</v>
      </c>
      <c r="D26" s="79">
        <v>3.8300000000000001E-2</v>
      </c>
      <c r="E26" s="79">
        <v>5.8700000000000002E-2</v>
      </c>
      <c r="F26" s="79">
        <v>3.0499999999999999E-2</v>
      </c>
      <c r="G26" s="79">
        <v>-7.0699999999999999E-2</v>
      </c>
      <c r="H26" s="79">
        <v>2.8500000000000001E-2</v>
      </c>
      <c r="I26" s="79">
        <v>9.6500000000000002E-2</v>
      </c>
      <c r="J26" s="79">
        <v>-9.11E-2</v>
      </c>
      <c r="K26" s="79">
        <v>9.7900000000000001E-2</v>
      </c>
    </row>
    <row r="27" spans="1:11">
      <c r="A27" t="s">
        <v>121</v>
      </c>
      <c r="B27" s="79">
        <v>2.8899999999999999E-2</v>
      </c>
      <c r="C27" s="79">
        <v>0.12130000000000001</v>
      </c>
      <c r="D27" s="79">
        <v>3.2300000000000002E-2</v>
      </c>
      <c r="E27" s="79">
        <v>3.5900000000000001E-2</v>
      </c>
      <c r="F27" s="79">
        <v>2.07E-2</v>
      </c>
      <c r="G27" s="79">
        <v>-0.12509999999999999</v>
      </c>
      <c r="H27" s="79">
        <v>5.3199999999999997E-2</v>
      </c>
      <c r="I27" s="79">
        <v>0.1057</v>
      </c>
      <c r="J27" s="79">
        <v>-5.3400000000000003E-2</v>
      </c>
      <c r="K27" s="79">
        <v>0.13420000000000001</v>
      </c>
    </row>
    <row r="29" spans="1:11">
      <c r="A29" s="51">
        <f>B2*-1</f>
        <v>-6.2399999999999997E-2</v>
      </c>
      <c r="B29" s="23">
        <v>40179</v>
      </c>
    </row>
    <row r="30" spans="1:11">
      <c r="A30" s="51">
        <f>B27</f>
        <v>2.8899999999999999E-2</v>
      </c>
      <c r="B30" s="23">
        <v>42551</v>
      </c>
    </row>
    <row r="31" spans="1:11">
      <c r="A31" s="51">
        <f>XIRR(A29:A30,B29:B30)</f>
        <v>-0.11169843159143691</v>
      </c>
      <c r="B31" s="21" t="s">
        <v>133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BTL_vs_LP_Annualised_Return</vt:lpstr>
      <vt:lpstr>BTL_vs_LP</vt:lpstr>
      <vt:lpstr>SA_Prime_Interest_Rates</vt:lpstr>
      <vt:lpstr>SA_House_Property_Index</vt:lpstr>
      <vt:lpstr>SA_Listed_Property_Index</vt:lpstr>
      <vt:lpstr>References</vt:lpstr>
      <vt:lpstr>Rent_Escalation</vt:lpstr>
      <vt:lpstr>ESDataSet__1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2016-11-21T06:54:41Z</dcterms:created>
  <dcterms:modified xsi:type="dcterms:W3CDTF">2017-04-20T11:56:11Z</dcterms:modified>
</cp:coreProperties>
</file>